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-15" yWindow="-15" windowWidth="7500" windowHeight="8100" tabRatio="973"/>
  </bookViews>
  <sheets>
    <sheet name="INDICE" sheetId="4" r:id="rId1"/>
    <sheet name="EMP-TRA-REM" sheetId="8" r:id="rId2"/>
    <sheet name="TRAB PROT Y EMP " sheetId="28" r:id="rId3"/>
    <sheet name="ACC Y DIAS PERD" sheetId="29" r:id="rId4"/>
    <sheet name="ACC por SEXO" sheetId="35" r:id="rId5"/>
    <sheet name="DIAS PERD por SEXO" sheetId="36" r:id="rId6"/>
    <sheet name="SUBSIDIOS" sheetId="9" r:id="rId7"/>
    <sheet name="N°PENS AT" sheetId="30" r:id="rId8"/>
    <sheet name="MONTO PENS-AT" sheetId="10" r:id="rId9"/>
    <sheet name="INDEMNIZ" sheetId="11" r:id="rId10"/>
    <sheet name="EMP-TRA-PEN-CCAF" sheetId="12" r:id="rId11"/>
    <sheet name="TRAB-CCAF-SEXO" sheetId="37" r:id="rId12"/>
    <sheet name="PENS-CCAF-SEXO" sheetId="38" r:id="rId13"/>
    <sheet name="TASAS-INTERES" sheetId="13" r:id="rId14"/>
    <sheet name="N°CREDITOS" sheetId="14" r:id="rId15"/>
    <sheet name="MONTO CREDITOS" sheetId="34" r:id="rId16"/>
    <sheet name="COT-SIL-CCAF" sheetId="15" r:id="rId17"/>
    <sheet name="SIL-CUR-CCAF" sheetId="25" r:id="rId18"/>
    <sheet name="INI-MAT" sheetId="16" r:id="rId19"/>
    <sheet name="DIAS-MAT" sheetId="17" r:id="rId20"/>
    <sheet name="GASTO-MAT" sheetId="18" r:id="rId21"/>
    <sheet name="NºAFAM" sheetId="19" r:id="rId22"/>
    <sheet name="GASTO-AFAM" sheetId="20" r:id="rId23"/>
    <sheet name="SUF" sheetId="22" r:id="rId24"/>
    <sheet name="SUF COMU" sheetId="39" r:id="rId25"/>
    <sheet name="SUF DISC" sheetId="31" r:id="rId26"/>
    <sheet name="CESANTIA" sheetId="23" r:id="rId27"/>
    <sheet name="Hoja1" sheetId="32" r:id="rId28"/>
    <sheet name="Hoja2" sheetId="33" r:id="rId29"/>
  </sheets>
  <definedNames>
    <definedName name="AÑO_2008">'N°PENS AT'!$A$24</definedName>
    <definedName name="_xlnm.Print_Area" localSheetId="3">'ACC Y DIAS PERD'!$B$2:$N$40</definedName>
    <definedName name="_xlnm.Print_Area" localSheetId="26">CESANTIA!$B$2:$N$36</definedName>
    <definedName name="_xlnm.Print_Area" localSheetId="16">'COT-SIL-CCAF'!$B$2:$O$11</definedName>
    <definedName name="_xlnm.Print_Area" localSheetId="19">'DIAS-MAT'!$B$2:$O$30</definedName>
    <definedName name="_xlnm.Print_Area" localSheetId="10">'EMP-TRA-PEN-CCAF'!$B$2:$O$44</definedName>
    <definedName name="_xlnm.Print_Area" localSheetId="1">'EMP-TRA-REM'!$B$2:$O$45</definedName>
    <definedName name="_xlnm.Print_Area" localSheetId="22">'GASTO-AFAM'!$B$2:$O$130</definedName>
    <definedName name="_xlnm.Print_Area" localSheetId="20">'GASTO-MAT'!$A$2:$O$29</definedName>
    <definedName name="_xlnm.Print_Area" localSheetId="9">INDEMNIZ!$B$2:$O$56</definedName>
    <definedName name="_xlnm.Print_Area" localSheetId="0">INDICE!$C$3:$D$65</definedName>
    <definedName name="_xlnm.Print_Area" localSheetId="18">'INI-MAT'!$B$2:$O$32</definedName>
    <definedName name="_xlnm.Print_Area" localSheetId="15">'MONTO CREDITOS'!$B$3:$O$37</definedName>
    <definedName name="_xlnm.Print_Area" localSheetId="8">'MONTO PENS-AT'!$A$26:$O$64</definedName>
    <definedName name="_xlnm.Print_Area" localSheetId="14">N°CREDITOS!$B$3:$O$51</definedName>
    <definedName name="_xlnm.Print_Area" localSheetId="7">'N°PENS AT'!$A$22:$N$57</definedName>
    <definedName name="_xlnm.Print_Area" localSheetId="21">NºAFAM!$B$2:$K$137</definedName>
    <definedName name="_xlnm.Print_Area" localSheetId="12">'PENS-CCAF-SEXO'!$A$1:$N$33</definedName>
    <definedName name="_xlnm.Print_Area" localSheetId="17">'SIL-CUR-CCAF'!$B$2:$O$39</definedName>
    <definedName name="_xlnm.Print_Area" localSheetId="6">SUBSIDIOS!$B$2:$O$86</definedName>
    <definedName name="_xlnm.Print_Area" localSheetId="23">SUF!$B$2:$O$37</definedName>
    <definedName name="_xlnm.Print_Area" localSheetId="25">'SUF DISC'!$A$2:$K$41</definedName>
    <definedName name="_xlnm.Print_Area" localSheetId="13">'TASAS-INTERES'!$B$2:$S$35</definedName>
    <definedName name="_xlnm.Print_Area" localSheetId="2">'TRAB PROT Y EMP '!$B$2:$L$52</definedName>
    <definedName name="_xlnm.Print_Area" localSheetId="11">'TRAB-CCAF-SEXO'!$A$1:$N$33</definedName>
    <definedName name="Enero">'N°PENS AT'!$B$4</definedName>
    <definedName name="GASTO_EN_ASIGNACIONES_FAMILIARES__PAGADAS__AÑO_2005">'GASTO-AFAM'!$B$2</definedName>
    <definedName name="GASTO_EN_SUBSIDIOS_MATERNALES_PAGADOS_POR_EL_F.U.P.F._AÑO_2005">'GASTO-MAT'!$B$2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INDEMNIZ!$B$29</definedName>
    <definedName name="MONTO_DE_LOS_CREDITOS_SOCIALES_OTORGADOS_POR_EL_SISTEMA_C.C.A.F.">N°CREDITOS!$B$15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'SUF DISC'!$A$22</definedName>
    <definedName name="MONTO_PAGADO_EN_SUBSIDIOS_DE_CESANTIA_PAGADOS_POR_EL_F.U.P.F.">CESANTIA!$B$20</definedName>
    <definedName name="MONTO_PAGADO_EN_SUBSIDIOS_DE_ORIGEN_COMUN__POR_LAS_C.C.A.F.">'SIL-CUR-CCAF'!$B$28</definedName>
    <definedName name="MONTO_PASIS_POR_REGIONES">#REF!</definedName>
    <definedName name="MONTO_TOTAL_DE_CREDITOS_DE_CONSUMO_OTORGADOS_POR_EL_SISTEMA_C.C.A.F.">'MONTO CREDITOS'!$B$3</definedName>
    <definedName name="MONTO_TOTAL_DE_SUBSIDIOS_PAGADOS_POR_ACCIDENTES_DEL_TRABAJO">SUBSIDIOS!$B$60</definedName>
    <definedName name="MONTOPASISREGIONES">#REF!</definedName>
    <definedName name="MONTOS_EN_CREDITOS_HIPOTECARIOS_OTORGADOS_POR_EL_SISTEMA_C.C.A.F.">N°CREDITOS!$B$40:$E$40</definedName>
    <definedName name="MONTOS_TOTALES_DE__PENSIONES_VIGENTES_DE_LA_LEY_N_16.744_SEGÚN_TIPO_DE_PENSION">'MONTO PENS-AT'!$B$26</definedName>
    <definedName name="MONTOS_TOTALES_DE_PENSIONES_DE_LA_LEY_N_16.744">'MONTO PENS-AT'!$B$2</definedName>
    <definedName name="N__DE_SUBSIDIOS_INICIADOS_SISTEMA_DE_SUBSIDIOS_MATERNALES_AÑO_2005">'INI-MAT'!$B$2</definedName>
    <definedName name="NUMERO__DE_ASIGNACIONES_FAMILIARES__PAGADAS_SEGÚN_INSTITUCIONES">NºAFAM!$B$2</definedName>
    <definedName name="NUMERO__DE_EMPRESAS_ADHERENTES">'TRAB PROT Y EMP '!$B$15</definedName>
    <definedName name="NUMERO__DE_PENSIONES_ASISTENCIALES_EMITIDAS_SEGÚN_REGIONES">#REF!</definedName>
    <definedName name="NUMERO__DE_TRABAJADORES_PROTEGIDOS">'TRAB PROT Y EMP '!$B$2</definedName>
    <definedName name="NÚMERO__DE_TRABAJADORES_PROTEGIDOS_POR_EL_SEGURO_DE_LA_LEY_N°_16.744__SEGÚN_SEXO">'TRAB PROT Y EMP '!$B$29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'ACC Y DIAS PERD'!$B$2</definedName>
    <definedName name="NUMERO_DE_ACCIDENTES_Y_DE_ENFERMEDADES_PROFESIONALES_POR_SEXO">INDICE!$D$14</definedName>
    <definedName name="NÚMERO_DE_BONOS_DE_RECONOCIMIENTO_PAGADOS_SEGUN_MES_Y__EX_CAJAS_DE_PREVISION">#REF!</definedName>
    <definedName name="NUMERO_DE_CAUSANTES_DE_SUBSIDIO_FAMILIAR__SEGÚN_REGIONES">SUF!$B$18</definedName>
    <definedName name="NÚMERO_DE_COTIZANTES_PARA_PENSIONES_SEGÚN_EX_CAJAS_DE_PREVISIÓN">#REF!</definedName>
    <definedName name="NUMERO_DE_CREDITOS_HIPOTECARIOS_OTORGADOS_POR_EL_SISTEMA_CCAF">N°CREDITOS!$B$28</definedName>
    <definedName name="NUMERO_DE_CREDITOS_SOCIALES_OTORGADOS_POR_EL_SISTEMA_C.C.A.F.">N°CREDITOS!$B$2</definedName>
    <definedName name="NÚMERO_DE_DÍAS_DE_SUBSIDIOS_PAGADOS_POR_ACCIDENTES_DEL_TRABAJO">SUBSIDIOS!$B$31</definedName>
    <definedName name="NUMERO_DE_DIAS_PAGADOS_EN_SUBSIDIOS_DE_ORIGEN_COMUN__POR_LAS_C.C.A.F.">'SIL-CUR-CCAF'!$B$16</definedName>
    <definedName name="NUMERO_DE_DIAS_PAGADOS_POR_EL_SISTEMA_MATERNAL_AÑO_2005">'DIAS-MAT'!$B$2</definedName>
    <definedName name="NUMERO_DE_DIAS_PERDIDOS__POR_ACCIDENTES_DEL_TRABAJO_Y_DE_TRAYECTO__SEGÚN_TIPO_DE_ACCIDENTE_Y_MUTUAL">'ACC Y DIAS PERD'!$B$25</definedName>
    <definedName name="NUMERO_DE_EMPRESAS_AFILIADAS_A__C.C.A.F.">'EMP-TRA-PEN-CCAF'!$B$2</definedName>
    <definedName name="NÚMERO_DE_ENTIDADES_EMPLEADORAS_COTIZANTES">'EMP-TRA-REM'!$B$2</definedName>
    <definedName name="NÚMERO_DE_INDEMNIZACIONES_POR_ACCIDENTES_DEL_TRABAJO">INDEMNIZ!$B$2</definedName>
    <definedName name="NUMERO_DE_NUEVOS_CUPOS_OTORGADOS_DE_PASIS">#REF!</definedName>
    <definedName name="NUMERO_DE_NUEVOS_CUPOS_OTORGADOS_DE_PASIS_POR_REGIONES">#REF!</definedName>
    <definedName name="NUMERO_DE_PENSIONADOS_AFILIADOS_A_C.C.A.F.">'EMP-TRA-PEN-CCAF'!$B$24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'MONTO PENS-AT'!#REF!</definedName>
    <definedName name="NUMERO_DE_PENSIONES_VIGENTES_DE_LA_LEY_N_16.744_SEGÚN_TIPO_DE_PENSION">'N°PENS AT'!$A$22</definedName>
    <definedName name="NUMERO_DE_SUBSIDIOS_DE_CESANTIA_PAGADOS_POR_F.U.P.F.">CESANTIA!$B$2</definedName>
    <definedName name="NUMERO_DE_SUBSIDIOS_FAMILIARES__SEGÚN_TIPO_DE_SUBSIDIO_Y_REGIONES">SUF!$B$39</definedName>
    <definedName name="NUMERO_DE_SUBSIDIOS_INICIADOS_DE_ORIGEN_COMUN_PAGADOS_POR_LAS_C.C.A.F.">'SIL-CUR-CCAF'!$B$2</definedName>
    <definedName name="NÚMERO_DE_SUBSIDIOS_INICIADOS_POR_ACCIDENTES_DEL_TRABAJO">SUBSIDIOS!$B$2</definedName>
    <definedName name="NUMERO_DE_SUBSIDIOS_POR_DISCAPACIDAD_MENTAL__SEGÚN_REGIONES">'SUF DISC'!$A$2</definedName>
    <definedName name="NUMERO_DE_TRABAJADORES_AFILIADOS__A__C.C.A.F.">'EMP-TRA-PEN-CCAF'!$B$13</definedName>
    <definedName name="NUMERO_DE_TRABAJADORES_COTIZANTES_AL_REGIMEN_SIL__POR_C.C.A.F.">'COT-SIL-CCAF'!$B$2</definedName>
    <definedName name="NÚMERO_DE_TRABAJADORES_HOMBRES_AFILIADOS__A__C.C.A.F.">'TRAB-CCAF-SEXO'!$A$12</definedName>
    <definedName name="NÚMERO_DE_TRABAJADORES_POR_LOS_QUE_SE_COTIZÓ">'EMP-TRA-REM'!$B$17</definedName>
    <definedName name="NUMERO_TOTAL_DE_AFILIADOS_A_C.C.A.F.">'EMP-TRA-PEN-CCAF'!$B$35</definedName>
    <definedName name="NÚMERO_TOTAL_DE_PENSIONADOS_AFILIADOS__A__C.C.A.F.">'PENS-CCAF-SEXO'!$A$1</definedName>
    <definedName name="NÚMERO_TOTAL_DE_TRABAJADORES_AFILIADOS__A__C.C.A.F._POR_SEXO">'TRAB-CCAF-SEXO'!$A$1</definedName>
    <definedName name="NUMERO_Y_MONTO_DE_PENSIONES_DE_LEYES_ESPECIALES_EMITIDAS">#REF!</definedName>
    <definedName name="REMUNERACIÓN_IMPONIBLE_DE_LOS_TRABAJADORES_POR_LOS_QUE_SE_COTIZÓ_A">'EMP-TRA-REM'!$B$33</definedName>
    <definedName name="REMUNERACIONES_IMPONIBLES_PARA_PENSIONES__SEGUN_EX_CAJAS_DE_PREVISION">#REF!</definedName>
    <definedName name="SUBSIDIOS_FAMILIARES_EMITIDOS___BENEFICIARIOS__MONTO_Y_CAUSANTES_POR_TIPO">SUF!$B$2</definedName>
    <definedName name="TASAS_DE_INTERES_MENSUAL_PARA_OPERACIONES_NO_REAJUSTABLES_EN_MONEDA_NACIONAL">'TASAS-INTERES'!A1</definedName>
    <definedName name="Volver_al_Indice">'N°PENS AT'!$B1048575</definedName>
  </definedNames>
  <calcPr calcId="125725"/>
</workbook>
</file>

<file path=xl/calcChain.xml><?xml version="1.0" encoding="utf-8"?>
<calcChain xmlns="http://schemas.openxmlformats.org/spreadsheetml/2006/main">
  <c r="N20" i="16"/>
  <c r="M20"/>
  <c r="L20"/>
  <c r="K20"/>
  <c r="J20"/>
  <c r="I20"/>
  <c r="H20"/>
  <c r="G20"/>
  <c r="F20"/>
  <c r="E20"/>
  <c r="D20"/>
  <c r="C20"/>
  <c r="N15"/>
  <c r="M15"/>
  <c r="L15"/>
  <c r="K15"/>
  <c r="J15"/>
  <c r="I15"/>
  <c r="H15"/>
  <c r="G15"/>
  <c r="F15"/>
  <c r="E15"/>
  <c r="D15"/>
  <c r="C15"/>
  <c r="N10"/>
  <c r="M10"/>
  <c r="L10"/>
  <c r="K10"/>
  <c r="J10"/>
  <c r="I10"/>
  <c r="H10"/>
  <c r="G10"/>
  <c r="F10"/>
  <c r="E10"/>
  <c r="D10"/>
  <c r="C10"/>
  <c r="N20" i="17"/>
  <c r="M20"/>
  <c r="L20"/>
  <c r="K20"/>
  <c r="J20"/>
  <c r="I20"/>
  <c r="H20"/>
  <c r="G20"/>
  <c r="F20"/>
  <c r="E20"/>
  <c r="D20"/>
  <c r="C20"/>
  <c r="N15"/>
  <c r="M15"/>
  <c r="L15"/>
  <c r="K15"/>
  <c r="J15"/>
  <c r="I15"/>
  <c r="H15"/>
  <c r="G15"/>
  <c r="F15"/>
  <c r="E15"/>
  <c r="D15"/>
  <c r="C15"/>
  <c r="N10"/>
  <c r="M10"/>
  <c r="L10"/>
  <c r="K10"/>
  <c r="J10"/>
  <c r="I10"/>
  <c r="H10"/>
  <c r="G10"/>
  <c r="F10"/>
  <c r="E10"/>
  <c r="D10"/>
  <c r="C10"/>
  <c r="O7" i="22"/>
  <c r="O8"/>
  <c r="O9"/>
  <c r="O10"/>
  <c r="O11"/>
  <c r="O12"/>
  <c r="P11" i="36" l="1"/>
  <c r="P12"/>
  <c r="P13"/>
  <c r="P14"/>
  <c r="P19"/>
  <c r="P20"/>
  <c r="P21"/>
  <c r="P22"/>
  <c r="P23"/>
  <c r="P24"/>
  <c r="P25"/>
  <c r="P26"/>
  <c r="P31"/>
  <c r="P32"/>
  <c r="P33"/>
  <c r="P34"/>
  <c r="P35"/>
  <c r="P36"/>
  <c r="P37"/>
  <c r="P38"/>
  <c r="P43"/>
  <c r="P44"/>
  <c r="P45"/>
  <c r="P46"/>
  <c r="P47"/>
  <c r="P48"/>
  <c r="P49"/>
  <c r="P50"/>
  <c r="N7" i="35"/>
  <c r="O7"/>
  <c r="P13"/>
  <c r="E13"/>
  <c r="F13"/>
  <c r="G13"/>
  <c r="H13"/>
  <c r="I13"/>
  <c r="J13"/>
  <c r="K13"/>
  <c r="L13"/>
  <c r="M13"/>
  <c r="N13"/>
  <c r="O13"/>
  <c r="D13"/>
  <c r="C56" i="22"/>
  <c r="C54"/>
  <c r="C53"/>
  <c r="C52"/>
  <c r="C51"/>
  <c r="C50"/>
  <c r="C49"/>
  <c r="C48"/>
  <c r="C47"/>
  <c r="C46"/>
  <c r="C45"/>
  <c r="C44"/>
  <c r="C43"/>
  <c r="C42"/>
  <c r="N7"/>
  <c r="N13"/>
  <c r="D14" i="36" l="1"/>
  <c r="E14"/>
  <c r="F14"/>
  <c r="G14"/>
  <c r="H14"/>
  <c r="I14"/>
  <c r="J14"/>
  <c r="K14"/>
  <c r="L14"/>
  <c r="M14"/>
  <c r="N14"/>
  <c r="O14"/>
  <c r="M7" i="22"/>
  <c r="L7"/>
  <c r="O45" i="29" l="1"/>
  <c r="O44"/>
  <c r="O43"/>
  <c r="O42" s="1"/>
  <c r="O40"/>
  <c r="O39"/>
  <c r="O38"/>
  <c r="O37" s="1"/>
  <c r="O36"/>
  <c r="O35"/>
  <c r="O34"/>
  <c r="O33" s="1"/>
  <c r="O32"/>
  <c r="O31"/>
  <c r="O40" i="36"/>
  <c r="O39" s="1"/>
  <c r="O41"/>
  <c r="O30"/>
  <c r="O28"/>
  <c r="O29"/>
  <c r="O27" s="1"/>
  <c r="O21"/>
  <c r="O48"/>
  <c r="O45"/>
  <c r="O42"/>
  <c r="O36"/>
  <c r="O33"/>
  <c r="O24"/>
  <c r="P47" i="35"/>
  <c r="P44"/>
  <c r="P49"/>
  <c r="P48"/>
  <c r="P46"/>
  <c r="P45"/>
  <c r="P43"/>
  <c r="P42"/>
  <c r="P39" s="1"/>
  <c r="P40"/>
  <c r="P32"/>
  <c r="P18"/>
  <c r="P19"/>
  <c r="P20"/>
  <c r="P21"/>
  <c r="P22"/>
  <c r="P23"/>
  <c r="P24"/>
  <c r="P25"/>
  <c r="P30"/>
  <c r="P27" s="1"/>
  <c r="P31"/>
  <c r="P28" s="1"/>
  <c r="P33"/>
  <c r="P34"/>
  <c r="P35"/>
  <c r="P36"/>
  <c r="P37"/>
  <c r="P9"/>
  <c r="P7" s="1"/>
  <c r="P10"/>
  <c r="P11"/>
  <c r="P12"/>
  <c r="P15"/>
  <c r="P16"/>
  <c r="O47"/>
  <c r="O44"/>
  <c r="O41"/>
  <c r="O40"/>
  <c r="O39"/>
  <c r="O38"/>
  <c r="O35"/>
  <c r="O32"/>
  <c r="O29"/>
  <c r="O28"/>
  <c r="O27"/>
  <c r="O26"/>
  <c r="O23"/>
  <c r="O20"/>
  <c r="O11" i="29"/>
  <c r="O12"/>
  <c r="O13"/>
  <c r="O15"/>
  <c r="O14" s="1"/>
  <c r="O16"/>
  <c r="O17"/>
  <c r="O20"/>
  <c r="O19" s="1"/>
  <c r="O21"/>
  <c r="O22"/>
  <c r="N19"/>
  <c r="N14"/>
  <c r="O38" i="28"/>
  <c r="O42"/>
  <c r="O46"/>
  <c r="O48"/>
  <c r="O47"/>
  <c r="O45"/>
  <c r="O44"/>
  <c r="O43"/>
  <c r="O41"/>
  <c r="O40"/>
  <c r="O39"/>
  <c r="O36"/>
  <c r="O37"/>
  <c r="O35"/>
  <c r="N46"/>
  <c r="N42"/>
  <c r="N38"/>
  <c r="N34"/>
  <c r="O24"/>
  <c r="O23"/>
  <c r="O22"/>
  <c r="O21"/>
  <c r="O20" s="1"/>
  <c r="O9"/>
  <c r="O10"/>
  <c r="O11"/>
  <c r="O8"/>
  <c r="O7" s="1"/>
  <c r="O82" i="20"/>
  <c r="O51"/>
  <c r="O52"/>
  <c r="O104" i="19"/>
  <c r="O87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86" s="1"/>
  <c r="O19"/>
  <c r="O108"/>
  <c r="O114"/>
  <c r="O119"/>
  <c r="N11"/>
  <c r="O10"/>
  <c r="O7"/>
  <c r="O52" i="11"/>
  <c r="N53" i="30"/>
  <c r="M46" i="28"/>
  <c r="M42"/>
  <c r="M38"/>
  <c r="M34"/>
  <c r="M28" i="38"/>
  <c r="M17"/>
  <c r="L28"/>
  <c r="L17"/>
  <c r="L7" i="37"/>
  <c r="N29" i="12"/>
  <c r="M29"/>
  <c r="M11" i="11"/>
  <c r="P38" i="35" l="1"/>
  <c r="P41"/>
  <c r="P26"/>
  <c r="P29"/>
  <c r="P8"/>
  <c r="P6" s="1"/>
  <c r="P5" s="1"/>
  <c r="O10" i="29"/>
  <c r="O34" i="28"/>
  <c r="P14" i="35"/>
  <c r="O33" i="28"/>
  <c r="N20" i="31"/>
  <c r="M39"/>
  <c r="M38"/>
  <c r="M37"/>
  <c r="M36"/>
  <c r="M35"/>
  <c r="M34"/>
  <c r="M33"/>
  <c r="M32"/>
  <c r="M31"/>
  <c r="M30"/>
  <c r="M29"/>
  <c r="M28"/>
  <c r="M27"/>
  <c r="M26"/>
  <c r="M25"/>
  <c r="N7" i="39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C6"/>
  <c r="D6"/>
  <c r="E6"/>
  <c r="F6"/>
  <c r="G6"/>
  <c r="H6"/>
  <c r="I6"/>
  <c r="J6"/>
  <c r="K6"/>
  <c r="L6"/>
  <c r="M6"/>
  <c r="B6"/>
  <c r="L79" i="9"/>
  <c r="L78" s="1"/>
  <c r="L80"/>
  <c r="L81"/>
  <c r="L82"/>
  <c r="L74"/>
  <c r="L70"/>
  <c r="L50"/>
  <c r="L51"/>
  <c r="L52"/>
  <c r="L53"/>
  <c r="L49"/>
  <c r="L45"/>
  <c r="L41"/>
  <c r="N6" i="39" l="1"/>
  <c r="N353"/>
  <c r="L41" i="8"/>
  <c r="L25"/>
  <c r="L31" i="14" l="1"/>
  <c r="C20" i="28"/>
  <c r="O19" i="17"/>
  <c r="O18"/>
  <c r="O17"/>
  <c r="O23" i="18"/>
  <c r="O22"/>
  <c r="O21"/>
  <c r="O18"/>
  <c r="O17"/>
  <c r="O16"/>
  <c r="O13"/>
  <c r="O12"/>
  <c r="O11"/>
  <c r="O7"/>
  <c r="O8"/>
  <c r="I46" i="28"/>
  <c r="J46"/>
  <c r="K46"/>
  <c r="L46"/>
  <c r="H46"/>
  <c r="O20" i="17" l="1"/>
  <c r="E27" i="18"/>
  <c r="H48" i="36"/>
  <c r="I48"/>
  <c r="J48"/>
  <c r="K48"/>
  <c r="L48"/>
  <c r="M48"/>
  <c r="N48"/>
  <c r="H45"/>
  <c r="I45"/>
  <c r="J45"/>
  <c r="K45"/>
  <c r="L45"/>
  <c r="M45"/>
  <c r="N45"/>
  <c r="H40"/>
  <c r="I40"/>
  <c r="J40"/>
  <c r="K40"/>
  <c r="L40"/>
  <c r="M40"/>
  <c r="N40"/>
  <c r="H41"/>
  <c r="I41"/>
  <c r="J41"/>
  <c r="K41"/>
  <c r="L41"/>
  <c r="M41"/>
  <c r="N41"/>
  <c r="H42"/>
  <c r="I42"/>
  <c r="J42"/>
  <c r="K42"/>
  <c r="L42"/>
  <c r="M42"/>
  <c r="N42"/>
  <c r="H36"/>
  <c r="I36"/>
  <c r="J36"/>
  <c r="K36"/>
  <c r="L36"/>
  <c r="M36"/>
  <c r="N36"/>
  <c r="H33"/>
  <c r="I33"/>
  <c r="J33"/>
  <c r="K33"/>
  <c r="L33"/>
  <c r="M33"/>
  <c r="N33"/>
  <c r="H28"/>
  <c r="I28"/>
  <c r="J28"/>
  <c r="K28"/>
  <c r="L28"/>
  <c r="L27" s="1"/>
  <c r="M28"/>
  <c r="N28"/>
  <c r="H29"/>
  <c r="I29"/>
  <c r="J29"/>
  <c r="K29"/>
  <c r="K27" s="1"/>
  <c r="L29"/>
  <c r="M29"/>
  <c r="N29"/>
  <c r="H30"/>
  <c r="I30"/>
  <c r="J30"/>
  <c r="K30"/>
  <c r="L30"/>
  <c r="M30"/>
  <c r="N30"/>
  <c r="H24"/>
  <c r="I24"/>
  <c r="J24"/>
  <c r="K24"/>
  <c r="L24"/>
  <c r="M24"/>
  <c r="N24"/>
  <c r="H21"/>
  <c r="I21"/>
  <c r="J21"/>
  <c r="K21"/>
  <c r="L21"/>
  <c r="M21"/>
  <c r="N21"/>
  <c r="H16"/>
  <c r="I16"/>
  <c r="J16"/>
  <c r="K16"/>
  <c r="L16"/>
  <c r="M16"/>
  <c r="N16"/>
  <c r="O16"/>
  <c r="H17"/>
  <c r="H8" s="1"/>
  <c r="I17"/>
  <c r="I8" s="1"/>
  <c r="J17"/>
  <c r="J8" s="1"/>
  <c r="K17"/>
  <c r="K8" s="1"/>
  <c r="L17"/>
  <c r="L8" s="1"/>
  <c r="M17"/>
  <c r="N17"/>
  <c r="O17"/>
  <c r="H18"/>
  <c r="I18"/>
  <c r="J18"/>
  <c r="K18"/>
  <c r="L18"/>
  <c r="M18"/>
  <c r="N18"/>
  <c r="O18"/>
  <c r="M8"/>
  <c r="O8"/>
  <c r="H27" i="35"/>
  <c r="I27"/>
  <c r="J27"/>
  <c r="K27"/>
  <c r="L27"/>
  <c r="M27"/>
  <c r="N27"/>
  <c r="H28"/>
  <c r="I28"/>
  <c r="J28"/>
  <c r="K28"/>
  <c r="L28"/>
  <c r="M28"/>
  <c r="N28"/>
  <c r="H47"/>
  <c r="I47"/>
  <c r="J47"/>
  <c r="K47"/>
  <c r="L47"/>
  <c r="M47"/>
  <c r="N47"/>
  <c r="H44"/>
  <c r="I44"/>
  <c r="J44"/>
  <c r="K44"/>
  <c r="L44"/>
  <c r="M44"/>
  <c r="N44"/>
  <c r="H39"/>
  <c r="I39"/>
  <c r="J39"/>
  <c r="K39"/>
  <c r="L39"/>
  <c r="M39"/>
  <c r="N39"/>
  <c r="H40"/>
  <c r="I40"/>
  <c r="J40"/>
  <c r="K40"/>
  <c r="L40"/>
  <c r="M40"/>
  <c r="N40"/>
  <c r="H41"/>
  <c r="I41"/>
  <c r="J41"/>
  <c r="K41"/>
  <c r="L41"/>
  <c r="M41"/>
  <c r="N41"/>
  <c r="H35"/>
  <c r="I35"/>
  <c r="J35"/>
  <c r="K35"/>
  <c r="L35"/>
  <c r="M35"/>
  <c r="N35"/>
  <c r="H32"/>
  <c r="I32"/>
  <c r="J32"/>
  <c r="K32"/>
  <c r="L32"/>
  <c r="M32"/>
  <c r="N32"/>
  <c r="H29"/>
  <c r="I29"/>
  <c r="J29"/>
  <c r="K29"/>
  <c r="L29"/>
  <c r="M29"/>
  <c r="N29"/>
  <c r="H23"/>
  <c r="I23"/>
  <c r="J23"/>
  <c r="K23"/>
  <c r="L23"/>
  <c r="M23"/>
  <c r="N23"/>
  <c r="H20"/>
  <c r="I20"/>
  <c r="J20"/>
  <c r="K20"/>
  <c r="L20"/>
  <c r="M20"/>
  <c r="N20"/>
  <c r="H17"/>
  <c r="I17"/>
  <c r="J17"/>
  <c r="K17"/>
  <c r="L17"/>
  <c r="M17"/>
  <c r="N17"/>
  <c r="O17"/>
  <c r="H15"/>
  <c r="I15"/>
  <c r="J15"/>
  <c r="K15"/>
  <c r="L15"/>
  <c r="M15"/>
  <c r="N15"/>
  <c r="O15"/>
  <c r="H16"/>
  <c r="I16"/>
  <c r="J16"/>
  <c r="K16"/>
  <c r="L16"/>
  <c r="M16"/>
  <c r="N16"/>
  <c r="O16"/>
  <c r="M33" i="28"/>
  <c r="N33"/>
  <c r="F46"/>
  <c r="G46"/>
  <c r="G42"/>
  <c r="H42"/>
  <c r="I42"/>
  <c r="J42"/>
  <c r="K42"/>
  <c r="L42"/>
  <c r="G38"/>
  <c r="H38"/>
  <c r="I38"/>
  <c r="J38"/>
  <c r="K38"/>
  <c r="L38"/>
  <c r="G34"/>
  <c r="H34"/>
  <c r="H33" s="1"/>
  <c r="I34"/>
  <c r="J34"/>
  <c r="J33" s="1"/>
  <c r="K34"/>
  <c r="K33" s="1"/>
  <c r="L34"/>
  <c r="L33" s="1"/>
  <c r="M32" i="38"/>
  <c r="L32"/>
  <c r="K32"/>
  <c r="J32"/>
  <c r="I32"/>
  <c r="H32"/>
  <c r="G32"/>
  <c r="F32"/>
  <c r="E32"/>
  <c r="D32"/>
  <c r="C32"/>
  <c r="B32"/>
  <c r="N31"/>
  <c r="N30"/>
  <c r="N29"/>
  <c r="N28"/>
  <c r="N27"/>
  <c r="M21"/>
  <c r="L21"/>
  <c r="K21"/>
  <c r="J21"/>
  <c r="I21"/>
  <c r="H21"/>
  <c r="G21"/>
  <c r="F21"/>
  <c r="E21"/>
  <c r="D21"/>
  <c r="C21"/>
  <c r="B21"/>
  <c r="N20"/>
  <c r="N19"/>
  <c r="N18"/>
  <c r="N17"/>
  <c r="N16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M10" s="1"/>
  <c r="L5"/>
  <c r="L10" s="1"/>
  <c r="K5"/>
  <c r="K10" s="1"/>
  <c r="J5"/>
  <c r="J10" s="1"/>
  <c r="I5"/>
  <c r="I10" s="1"/>
  <c r="H5"/>
  <c r="H10" s="1"/>
  <c r="G5"/>
  <c r="G10" s="1"/>
  <c r="F5"/>
  <c r="F10" s="1"/>
  <c r="E5"/>
  <c r="E10" s="1"/>
  <c r="D5"/>
  <c r="D10" s="1"/>
  <c r="C5"/>
  <c r="C10" s="1"/>
  <c r="B5"/>
  <c r="C5" i="37"/>
  <c r="D5"/>
  <c r="E5"/>
  <c r="F5"/>
  <c r="G5"/>
  <c r="H5"/>
  <c r="I5"/>
  <c r="J5"/>
  <c r="K5"/>
  <c r="L5"/>
  <c r="M5"/>
  <c r="C6"/>
  <c r="D6"/>
  <c r="E6"/>
  <c r="F6"/>
  <c r="G6"/>
  <c r="H6"/>
  <c r="I6"/>
  <c r="J6"/>
  <c r="K6"/>
  <c r="C7"/>
  <c r="D7"/>
  <c r="E7"/>
  <c r="F7"/>
  <c r="G7"/>
  <c r="H7"/>
  <c r="I7"/>
  <c r="J7"/>
  <c r="K7"/>
  <c r="M7"/>
  <c r="C8"/>
  <c r="D8"/>
  <c r="E8"/>
  <c r="F8"/>
  <c r="G8"/>
  <c r="H8"/>
  <c r="I8"/>
  <c r="J8"/>
  <c r="K8"/>
  <c r="L8"/>
  <c r="M8"/>
  <c r="C9"/>
  <c r="D9"/>
  <c r="E9"/>
  <c r="F9"/>
  <c r="G9"/>
  <c r="H9"/>
  <c r="I9"/>
  <c r="J9"/>
  <c r="K9"/>
  <c r="L9"/>
  <c r="M9"/>
  <c r="B6"/>
  <c r="B7"/>
  <c r="B8"/>
  <c r="B9"/>
  <c r="B5"/>
  <c r="J10"/>
  <c r="I10"/>
  <c r="H10"/>
  <c r="G10"/>
  <c r="F10"/>
  <c r="E10"/>
  <c r="D10"/>
  <c r="C10"/>
  <c r="B10"/>
  <c r="N9"/>
  <c r="N8"/>
  <c r="N7"/>
  <c r="N6"/>
  <c r="N5"/>
  <c r="M32"/>
  <c r="L32"/>
  <c r="K32"/>
  <c r="J32"/>
  <c r="I32"/>
  <c r="H32"/>
  <c r="G32"/>
  <c r="F32"/>
  <c r="E32"/>
  <c r="D32"/>
  <c r="C32"/>
  <c r="B32"/>
  <c r="N31"/>
  <c r="N30"/>
  <c r="N29"/>
  <c r="N28"/>
  <c r="N27"/>
  <c r="M21"/>
  <c r="L21"/>
  <c r="K21"/>
  <c r="J21"/>
  <c r="I21"/>
  <c r="H21"/>
  <c r="G21"/>
  <c r="F21"/>
  <c r="E21"/>
  <c r="D21"/>
  <c r="C21"/>
  <c r="B21"/>
  <c r="N20"/>
  <c r="N19"/>
  <c r="N18"/>
  <c r="N17"/>
  <c r="N16"/>
  <c r="G48" i="36"/>
  <c r="F48"/>
  <c r="E48"/>
  <c r="D48"/>
  <c r="G45"/>
  <c r="F45"/>
  <c r="E45"/>
  <c r="D45"/>
  <c r="G42"/>
  <c r="F42"/>
  <c r="E42"/>
  <c r="D42"/>
  <c r="G41"/>
  <c r="F41"/>
  <c r="E41"/>
  <c r="D41"/>
  <c r="G40"/>
  <c r="G39" s="1"/>
  <c r="F40"/>
  <c r="F39" s="1"/>
  <c r="E40"/>
  <c r="E39" s="1"/>
  <c r="D40"/>
  <c r="N39"/>
  <c r="M39"/>
  <c r="L39"/>
  <c r="K39"/>
  <c r="J39"/>
  <c r="I39"/>
  <c r="H39"/>
  <c r="G36"/>
  <c r="F36"/>
  <c r="E36"/>
  <c r="D36"/>
  <c r="G33"/>
  <c r="F33"/>
  <c r="E33"/>
  <c r="D33"/>
  <c r="G30"/>
  <c r="F30"/>
  <c r="E30"/>
  <c r="D30"/>
  <c r="G29"/>
  <c r="F29"/>
  <c r="E29"/>
  <c r="D29"/>
  <c r="G28"/>
  <c r="G27" s="1"/>
  <c r="F28"/>
  <c r="F27" s="1"/>
  <c r="E28"/>
  <c r="E27" s="1"/>
  <c r="D28"/>
  <c r="N27"/>
  <c r="M27"/>
  <c r="J27"/>
  <c r="I27"/>
  <c r="H27"/>
  <c r="D27"/>
  <c r="G24"/>
  <c r="F24"/>
  <c r="E24"/>
  <c r="D24"/>
  <c r="G21"/>
  <c r="F21"/>
  <c r="E21"/>
  <c r="D21"/>
  <c r="G18"/>
  <c r="F18"/>
  <c r="E18"/>
  <c r="D18"/>
  <c r="G17"/>
  <c r="G15" s="1"/>
  <c r="F17"/>
  <c r="E17"/>
  <c r="D17"/>
  <c r="G16"/>
  <c r="F16"/>
  <c r="E16"/>
  <c r="D16"/>
  <c r="O15"/>
  <c r="N15"/>
  <c r="M15"/>
  <c r="L15"/>
  <c r="K15"/>
  <c r="J15"/>
  <c r="H15"/>
  <c r="F15"/>
  <c r="E15"/>
  <c r="D15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O7" s="1"/>
  <c r="O6" s="1"/>
  <c r="N9"/>
  <c r="M9"/>
  <c r="L9"/>
  <c r="K9"/>
  <c r="K7" s="1"/>
  <c r="J9"/>
  <c r="J7" s="1"/>
  <c r="I9"/>
  <c r="I7" s="1"/>
  <c r="H9"/>
  <c r="H7" s="1"/>
  <c r="G9"/>
  <c r="F9"/>
  <c r="E9"/>
  <c r="D9"/>
  <c r="G8"/>
  <c r="F8"/>
  <c r="E8"/>
  <c r="D8"/>
  <c r="G7"/>
  <c r="G6" s="1"/>
  <c r="F7"/>
  <c r="E7"/>
  <c r="D7"/>
  <c r="E6"/>
  <c r="P41" l="1"/>
  <c r="P40"/>
  <c r="P42"/>
  <c r="D39"/>
  <c r="P39" s="1"/>
  <c r="P29"/>
  <c r="F6"/>
  <c r="P28"/>
  <c r="P30"/>
  <c r="P27"/>
  <c r="D6"/>
  <c r="I15"/>
  <c r="P10"/>
  <c r="P17"/>
  <c r="N8"/>
  <c r="P8" s="1"/>
  <c r="P9"/>
  <c r="P15"/>
  <c r="P16"/>
  <c r="P18"/>
  <c r="G33" i="28"/>
  <c r="M10" i="37"/>
  <c r="L10"/>
  <c r="L7" i="36"/>
  <c r="L6" s="1"/>
  <c r="N7"/>
  <c r="M7"/>
  <c r="M6" s="1"/>
  <c r="K10" i="37"/>
  <c r="K6" i="36"/>
  <c r="J6"/>
  <c r="I33" i="28"/>
  <c r="I6" i="36"/>
  <c r="H6"/>
  <c r="N32" i="38"/>
  <c r="N21" i="37"/>
  <c r="N10"/>
  <c r="N5" i="38"/>
  <c r="N6"/>
  <c r="N7"/>
  <c r="N8"/>
  <c r="N21"/>
  <c r="N9"/>
  <c r="N32" i="37"/>
  <c r="B10" i="38"/>
  <c r="G47" i="35"/>
  <c r="F47"/>
  <c r="E47"/>
  <c r="D47"/>
  <c r="G44"/>
  <c r="F44"/>
  <c r="E44"/>
  <c r="D44"/>
  <c r="G41"/>
  <c r="F41"/>
  <c r="E41"/>
  <c r="D41"/>
  <c r="G40"/>
  <c r="F40"/>
  <c r="E40"/>
  <c r="D40"/>
  <c r="G39"/>
  <c r="G38" s="1"/>
  <c r="F39"/>
  <c r="E39"/>
  <c r="E38" s="1"/>
  <c r="D39"/>
  <c r="D38" s="1"/>
  <c r="N38"/>
  <c r="M38"/>
  <c r="L38"/>
  <c r="K38"/>
  <c r="J38"/>
  <c r="I38"/>
  <c r="H38"/>
  <c r="F38"/>
  <c r="G35"/>
  <c r="F35"/>
  <c r="E35"/>
  <c r="D35"/>
  <c r="G32"/>
  <c r="F32"/>
  <c r="E32"/>
  <c r="D32"/>
  <c r="G29"/>
  <c r="F29"/>
  <c r="E29"/>
  <c r="D29"/>
  <c r="G28"/>
  <c r="F28"/>
  <c r="E28"/>
  <c r="D28"/>
  <c r="G27"/>
  <c r="G26" s="1"/>
  <c r="F27"/>
  <c r="F26" s="1"/>
  <c r="E27"/>
  <c r="E26" s="1"/>
  <c r="D27"/>
  <c r="D26" s="1"/>
  <c r="N26"/>
  <c r="M26"/>
  <c r="L26"/>
  <c r="K26"/>
  <c r="J26"/>
  <c r="I26"/>
  <c r="H26"/>
  <c r="G23"/>
  <c r="F23"/>
  <c r="E23"/>
  <c r="D23"/>
  <c r="G20"/>
  <c r="F20"/>
  <c r="E20"/>
  <c r="D20"/>
  <c r="G17"/>
  <c r="F17"/>
  <c r="E17"/>
  <c r="D17"/>
  <c r="G16"/>
  <c r="F16"/>
  <c r="E16"/>
  <c r="D16"/>
  <c r="G15"/>
  <c r="F15"/>
  <c r="E15"/>
  <c r="D15"/>
  <c r="O14"/>
  <c r="N14"/>
  <c r="M14"/>
  <c r="L14"/>
  <c r="K14"/>
  <c r="J14"/>
  <c r="I14"/>
  <c r="H14"/>
  <c r="G14"/>
  <c r="F14"/>
  <c r="E14"/>
  <c r="D14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M7" s="1"/>
  <c r="L9"/>
  <c r="L7" s="1"/>
  <c r="K9"/>
  <c r="K7" s="1"/>
  <c r="J9"/>
  <c r="J7" s="1"/>
  <c r="I9"/>
  <c r="I7" s="1"/>
  <c r="H9"/>
  <c r="H7" s="1"/>
  <c r="G9"/>
  <c r="G7" s="1"/>
  <c r="F9"/>
  <c r="F7" s="1"/>
  <c r="E9"/>
  <c r="E7" s="1"/>
  <c r="D9"/>
  <c r="D7" s="1"/>
  <c r="O8"/>
  <c r="O6" s="1"/>
  <c r="O5" s="1"/>
  <c r="N8"/>
  <c r="N6" s="1"/>
  <c r="N5" s="1"/>
  <c r="M8"/>
  <c r="M6" s="1"/>
  <c r="M5" s="1"/>
  <c r="L8"/>
  <c r="K8"/>
  <c r="K6" s="1"/>
  <c r="K5" s="1"/>
  <c r="J8"/>
  <c r="J6" s="1"/>
  <c r="J5" s="1"/>
  <c r="I8"/>
  <c r="I6" s="1"/>
  <c r="I5" s="1"/>
  <c r="H8"/>
  <c r="H6" s="1"/>
  <c r="H5" s="1"/>
  <c r="G8"/>
  <c r="F8"/>
  <c r="E8"/>
  <c r="E6" s="1"/>
  <c r="D8"/>
  <c r="D6" s="1"/>
  <c r="D5" s="1"/>
  <c r="G6"/>
  <c r="G5" s="1"/>
  <c r="F6"/>
  <c r="F5" s="1"/>
  <c r="N6" i="36" l="1"/>
  <c r="P7"/>
  <c r="P6"/>
  <c r="E5" i="35"/>
  <c r="P17"/>
  <c r="L6"/>
  <c r="L5" s="1"/>
  <c r="N10" i="38"/>
  <c r="E46" i="28"/>
  <c r="D46"/>
  <c r="C46"/>
  <c r="F42"/>
  <c r="E42"/>
  <c r="D42"/>
  <c r="C42"/>
  <c r="F38"/>
  <c r="E38"/>
  <c r="D38"/>
  <c r="C38"/>
  <c r="F34"/>
  <c r="F33" s="1"/>
  <c r="E34"/>
  <c r="D34"/>
  <c r="C34"/>
  <c r="D33"/>
  <c r="C33"/>
  <c r="E33" l="1"/>
  <c r="G50" i="34"/>
  <c r="G27" i="18"/>
  <c r="G27" i="16" l="1"/>
  <c r="G6" i="15"/>
  <c r="G20" i="25"/>
  <c r="G6"/>
  <c r="B5" i="30" l="1"/>
  <c r="C5"/>
  <c r="D5"/>
  <c r="E5"/>
  <c r="F5"/>
  <c r="G5"/>
  <c r="H5"/>
  <c r="I5"/>
  <c r="J5"/>
  <c r="K5"/>
  <c r="L5"/>
  <c r="M5"/>
  <c r="N6"/>
  <c r="N7"/>
  <c r="B8"/>
  <c r="C8"/>
  <c r="D8"/>
  <c r="E8"/>
  <c r="F8"/>
  <c r="G8"/>
  <c r="H8"/>
  <c r="I8"/>
  <c r="J8"/>
  <c r="K8"/>
  <c r="L8"/>
  <c r="M8"/>
  <c r="N9"/>
  <c r="N10"/>
  <c r="B11"/>
  <c r="C11"/>
  <c r="D11"/>
  <c r="E11"/>
  <c r="F11"/>
  <c r="G11"/>
  <c r="H11"/>
  <c r="I11"/>
  <c r="J11"/>
  <c r="K11"/>
  <c r="L11"/>
  <c r="M11"/>
  <c r="N12"/>
  <c r="N13"/>
  <c r="B15"/>
  <c r="C15"/>
  <c r="D15"/>
  <c r="E15"/>
  <c r="F15"/>
  <c r="G15"/>
  <c r="H15"/>
  <c r="I15"/>
  <c r="J15"/>
  <c r="K15"/>
  <c r="L15"/>
  <c r="M15"/>
  <c r="N15"/>
  <c r="B16"/>
  <c r="C16"/>
  <c r="D16"/>
  <c r="E16"/>
  <c r="F16"/>
  <c r="G16"/>
  <c r="H16"/>
  <c r="I16"/>
  <c r="J16"/>
  <c r="K16"/>
  <c r="L16"/>
  <c r="M16"/>
  <c r="N16"/>
  <c r="N17"/>
  <c r="B27"/>
  <c r="C27"/>
  <c r="D27"/>
  <c r="E27"/>
  <c r="F27"/>
  <c r="G27"/>
  <c r="H27"/>
  <c r="I27"/>
  <c r="J27"/>
  <c r="K27"/>
  <c r="L27"/>
  <c r="M27"/>
  <c r="N27"/>
  <c r="B28"/>
  <c r="C28"/>
  <c r="D28"/>
  <c r="E28"/>
  <c r="F28"/>
  <c r="G28"/>
  <c r="H28"/>
  <c r="I28"/>
  <c r="J28"/>
  <c r="K28"/>
  <c r="L28"/>
  <c r="M28"/>
  <c r="N28"/>
  <c r="B29"/>
  <c r="C29"/>
  <c r="D29"/>
  <c r="E29"/>
  <c r="F29"/>
  <c r="G29"/>
  <c r="H29"/>
  <c r="I29"/>
  <c r="J29"/>
  <c r="K29"/>
  <c r="L29"/>
  <c r="M29"/>
  <c r="N29" s="1"/>
  <c r="B30"/>
  <c r="C30"/>
  <c r="D30"/>
  <c r="E30"/>
  <c r="F30"/>
  <c r="G30"/>
  <c r="H30"/>
  <c r="I30"/>
  <c r="J30"/>
  <c r="K30"/>
  <c r="L30"/>
  <c r="M30"/>
  <c r="N30"/>
  <c r="B31"/>
  <c r="C31"/>
  <c r="D31"/>
  <c r="E31"/>
  <c r="F31"/>
  <c r="G31"/>
  <c r="H31"/>
  <c r="I31"/>
  <c r="J31"/>
  <c r="K31"/>
  <c r="L31"/>
  <c r="M31"/>
  <c r="N31" s="1"/>
  <c r="B32"/>
  <c r="C32"/>
  <c r="D32"/>
  <c r="E32"/>
  <c r="F32"/>
  <c r="G32"/>
  <c r="H32"/>
  <c r="I32"/>
  <c r="J32"/>
  <c r="K32"/>
  <c r="L32"/>
  <c r="M32"/>
  <c r="N32"/>
  <c r="B33"/>
  <c r="C33"/>
  <c r="D33"/>
  <c r="E33"/>
  <c r="F33"/>
  <c r="G33"/>
  <c r="H33"/>
  <c r="I33"/>
  <c r="J33"/>
  <c r="K33"/>
  <c r="L33"/>
  <c r="M33"/>
  <c r="N34"/>
  <c r="N35"/>
  <c r="N36"/>
  <c r="N37"/>
  <c r="N38"/>
  <c r="B39"/>
  <c r="C39"/>
  <c r="D39"/>
  <c r="E39"/>
  <c r="F39"/>
  <c r="G39"/>
  <c r="H39"/>
  <c r="I39"/>
  <c r="J39"/>
  <c r="K39"/>
  <c r="L39"/>
  <c r="M39"/>
  <c r="N40"/>
  <c r="N41"/>
  <c r="N42"/>
  <c r="N43"/>
  <c r="N44"/>
  <c r="B45"/>
  <c r="C45"/>
  <c r="D45"/>
  <c r="E45"/>
  <c r="F45"/>
  <c r="G45"/>
  <c r="H45"/>
  <c r="I45"/>
  <c r="J45"/>
  <c r="K45"/>
  <c r="L45"/>
  <c r="M45"/>
  <c r="N46"/>
  <c r="N47"/>
  <c r="N48"/>
  <c r="N49"/>
  <c r="N50"/>
  <c r="B51"/>
  <c r="C51"/>
  <c r="D51"/>
  <c r="E51"/>
  <c r="F51"/>
  <c r="G51"/>
  <c r="H51"/>
  <c r="I51"/>
  <c r="J51"/>
  <c r="K51"/>
  <c r="L51"/>
  <c r="M51"/>
  <c r="N55"/>
  <c r="N56"/>
  <c r="N57"/>
  <c r="C8" i="9"/>
  <c r="D8"/>
  <c r="E8"/>
  <c r="F8"/>
  <c r="G8"/>
  <c r="H8"/>
  <c r="I8"/>
  <c r="J8"/>
  <c r="K8"/>
  <c r="L8"/>
  <c r="M8"/>
  <c r="N8"/>
  <c r="O9"/>
  <c r="O10"/>
  <c r="O11"/>
  <c r="C12"/>
  <c r="D12"/>
  <c r="E12"/>
  <c r="F12"/>
  <c r="G12"/>
  <c r="H12"/>
  <c r="I12"/>
  <c r="J12"/>
  <c r="K12"/>
  <c r="L12"/>
  <c r="M12"/>
  <c r="N12"/>
  <c r="O13"/>
  <c r="O14"/>
  <c r="O15"/>
  <c r="C16"/>
  <c r="D16"/>
  <c r="E16"/>
  <c r="F16"/>
  <c r="G16"/>
  <c r="H16"/>
  <c r="I16"/>
  <c r="J16"/>
  <c r="K16"/>
  <c r="L16"/>
  <c r="M16"/>
  <c r="N16"/>
  <c r="O17"/>
  <c r="O18"/>
  <c r="O19"/>
  <c r="C21"/>
  <c r="D21"/>
  <c r="E21"/>
  <c r="F21"/>
  <c r="G21"/>
  <c r="H21"/>
  <c r="I21"/>
  <c r="J21"/>
  <c r="K21"/>
  <c r="L21"/>
  <c r="M21"/>
  <c r="N21"/>
  <c r="C22"/>
  <c r="D22"/>
  <c r="E22"/>
  <c r="F22"/>
  <c r="G22"/>
  <c r="H22"/>
  <c r="I22"/>
  <c r="J22"/>
  <c r="K22"/>
  <c r="L22"/>
  <c r="M22"/>
  <c r="N22"/>
  <c r="C23"/>
  <c r="D23"/>
  <c r="E23"/>
  <c r="F23"/>
  <c r="G23"/>
  <c r="H23"/>
  <c r="I23"/>
  <c r="J23"/>
  <c r="K23"/>
  <c r="L23"/>
  <c r="M23"/>
  <c r="N23"/>
  <c r="C24"/>
  <c r="D24"/>
  <c r="E24"/>
  <c r="F24"/>
  <c r="G24"/>
  <c r="H24"/>
  <c r="I24"/>
  <c r="J24"/>
  <c r="K24"/>
  <c r="L24"/>
  <c r="M24"/>
  <c r="N24"/>
  <c r="O25"/>
  <c r="O26"/>
  <c r="C37"/>
  <c r="D37"/>
  <c r="E37"/>
  <c r="F37"/>
  <c r="G37"/>
  <c r="H37"/>
  <c r="I37"/>
  <c r="J37"/>
  <c r="K37"/>
  <c r="L37"/>
  <c r="M37"/>
  <c r="N37"/>
  <c r="O38"/>
  <c r="O39"/>
  <c r="O40"/>
  <c r="C41"/>
  <c r="D41"/>
  <c r="E41"/>
  <c r="F41"/>
  <c r="G41"/>
  <c r="H41"/>
  <c r="I41"/>
  <c r="J41"/>
  <c r="K41"/>
  <c r="M41"/>
  <c r="N41"/>
  <c r="O42"/>
  <c r="O43"/>
  <c r="O44"/>
  <c r="C45"/>
  <c r="D45"/>
  <c r="E45"/>
  <c r="F45"/>
  <c r="G45"/>
  <c r="H45"/>
  <c r="I45"/>
  <c r="J45"/>
  <c r="K45"/>
  <c r="M45"/>
  <c r="N45"/>
  <c r="O46"/>
  <c r="O47"/>
  <c r="O48"/>
  <c r="C50"/>
  <c r="D50"/>
  <c r="E50"/>
  <c r="F50"/>
  <c r="G50"/>
  <c r="H50"/>
  <c r="I50"/>
  <c r="J50"/>
  <c r="K50"/>
  <c r="M50"/>
  <c r="N50"/>
  <c r="C51"/>
  <c r="D51"/>
  <c r="E51"/>
  <c r="F51"/>
  <c r="G51"/>
  <c r="H51"/>
  <c r="I51"/>
  <c r="J51"/>
  <c r="K51"/>
  <c r="M51"/>
  <c r="N51"/>
  <c r="C52"/>
  <c r="D52"/>
  <c r="E52"/>
  <c r="F52"/>
  <c r="G52"/>
  <c r="H52"/>
  <c r="I52"/>
  <c r="J52"/>
  <c r="K52"/>
  <c r="M52"/>
  <c r="N52"/>
  <c r="C53"/>
  <c r="D53"/>
  <c r="E53"/>
  <c r="F53"/>
  <c r="G53"/>
  <c r="H53"/>
  <c r="I53"/>
  <c r="J53"/>
  <c r="K53"/>
  <c r="M53"/>
  <c r="N53"/>
  <c r="O54"/>
  <c r="O55"/>
  <c r="C66"/>
  <c r="D66"/>
  <c r="E66"/>
  <c r="F66"/>
  <c r="G66"/>
  <c r="H66"/>
  <c r="I66"/>
  <c r="J66"/>
  <c r="K66"/>
  <c r="L66"/>
  <c r="M66"/>
  <c r="N66"/>
  <c r="O67"/>
  <c r="O68"/>
  <c r="O69"/>
  <c r="C70"/>
  <c r="D70"/>
  <c r="E70"/>
  <c r="F70"/>
  <c r="G70"/>
  <c r="H70"/>
  <c r="I70"/>
  <c r="J70"/>
  <c r="K70"/>
  <c r="M70"/>
  <c r="N70"/>
  <c r="O71"/>
  <c r="O72"/>
  <c r="O73"/>
  <c r="C74"/>
  <c r="D74"/>
  <c r="E74"/>
  <c r="F74"/>
  <c r="G74"/>
  <c r="H74"/>
  <c r="I74"/>
  <c r="J74"/>
  <c r="K74"/>
  <c r="M74"/>
  <c r="N74"/>
  <c r="O75"/>
  <c r="O76"/>
  <c r="O77"/>
  <c r="C79"/>
  <c r="D79"/>
  <c r="E79"/>
  <c r="F79"/>
  <c r="G79"/>
  <c r="H79"/>
  <c r="I79"/>
  <c r="J79"/>
  <c r="K79"/>
  <c r="M79"/>
  <c r="N79"/>
  <c r="C80"/>
  <c r="D80"/>
  <c r="E80"/>
  <c r="F80"/>
  <c r="G80"/>
  <c r="H80"/>
  <c r="I80"/>
  <c r="J80"/>
  <c r="K80"/>
  <c r="M80"/>
  <c r="N80"/>
  <c r="C81"/>
  <c r="D81"/>
  <c r="E81"/>
  <c r="F81"/>
  <c r="G81"/>
  <c r="H81"/>
  <c r="I81"/>
  <c r="J81"/>
  <c r="K81"/>
  <c r="M81"/>
  <c r="N81"/>
  <c r="C82"/>
  <c r="D82"/>
  <c r="E82"/>
  <c r="F82"/>
  <c r="G82"/>
  <c r="H82"/>
  <c r="I82"/>
  <c r="J82"/>
  <c r="K82"/>
  <c r="M82"/>
  <c r="N82"/>
  <c r="O83"/>
  <c r="O84"/>
  <c r="C47" i="14"/>
  <c r="C45"/>
  <c r="N50" i="34"/>
  <c r="M50"/>
  <c r="L50"/>
  <c r="K50"/>
  <c r="J50"/>
  <c r="I50"/>
  <c r="H50"/>
  <c r="F50"/>
  <c r="E50"/>
  <c r="D50"/>
  <c r="C50"/>
  <c r="O49"/>
  <c r="O48"/>
  <c r="O47"/>
  <c r="O46"/>
  <c r="O45"/>
  <c r="O36"/>
  <c r="O35"/>
  <c r="O34"/>
  <c r="O33"/>
  <c r="O32"/>
  <c r="N31"/>
  <c r="M31"/>
  <c r="L31"/>
  <c r="K31"/>
  <c r="J31"/>
  <c r="I31"/>
  <c r="H31"/>
  <c r="G31"/>
  <c r="F31"/>
  <c r="E31"/>
  <c r="D31"/>
  <c r="C31"/>
  <c r="O24"/>
  <c r="O23"/>
  <c r="O22"/>
  <c r="O21"/>
  <c r="O20"/>
  <c r="N19"/>
  <c r="M19"/>
  <c r="L19"/>
  <c r="K19"/>
  <c r="J19"/>
  <c r="I19"/>
  <c r="H19"/>
  <c r="G19"/>
  <c r="F19"/>
  <c r="E19"/>
  <c r="D19"/>
  <c r="C19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I7" s="1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K7"/>
  <c r="J7"/>
  <c r="H7"/>
  <c r="G7"/>
  <c r="F7"/>
  <c r="E7"/>
  <c r="D7"/>
  <c r="C7"/>
  <c r="O36" i="14"/>
  <c r="O35"/>
  <c r="O34"/>
  <c r="O33"/>
  <c r="O32"/>
  <c r="O24"/>
  <c r="O23"/>
  <c r="O22"/>
  <c r="O21"/>
  <c r="O20"/>
  <c r="G8"/>
  <c r="H8"/>
  <c r="I8"/>
  <c r="J8"/>
  <c r="K8"/>
  <c r="L8"/>
  <c r="M8"/>
  <c r="N8"/>
  <c r="G9"/>
  <c r="H9"/>
  <c r="I9"/>
  <c r="J9"/>
  <c r="K9"/>
  <c r="L9"/>
  <c r="M9"/>
  <c r="N9"/>
  <c r="G10"/>
  <c r="H10"/>
  <c r="I10"/>
  <c r="J10"/>
  <c r="K10"/>
  <c r="L10"/>
  <c r="M10"/>
  <c r="N10"/>
  <c r="G11"/>
  <c r="H11"/>
  <c r="I11"/>
  <c r="J11"/>
  <c r="K11"/>
  <c r="L11"/>
  <c r="M11"/>
  <c r="N11"/>
  <c r="G12"/>
  <c r="H12"/>
  <c r="I12"/>
  <c r="J12"/>
  <c r="K12"/>
  <c r="L12"/>
  <c r="M12"/>
  <c r="N12"/>
  <c r="D8"/>
  <c r="E8"/>
  <c r="F8"/>
  <c r="D9"/>
  <c r="E9"/>
  <c r="F9"/>
  <c r="D10"/>
  <c r="E10"/>
  <c r="F10"/>
  <c r="D11"/>
  <c r="E11"/>
  <c r="F11"/>
  <c r="D12"/>
  <c r="E12"/>
  <c r="F12"/>
  <c r="C9"/>
  <c r="C10"/>
  <c r="C11"/>
  <c r="C12"/>
  <c r="C8"/>
  <c r="N31"/>
  <c r="M31"/>
  <c r="K31"/>
  <c r="J31"/>
  <c r="I31"/>
  <c r="H31"/>
  <c r="G31"/>
  <c r="F31"/>
  <c r="E31"/>
  <c r="D31"/>
  <c r="C31"/>
  <c r="N19"/>
  <c r="M19"/>
  <c r="L19"/>
  <c r="K19"/>
  <c r="J19"/>
  <c r="I19"/>
  <c r="H19"/>
  <c r="G19"/>
  <c r="F19"/>
  <c r="E19"/>
  <c r="D19"/>
  <c r="C19"/>
  <c r="E7"/>
  <c r="K7"/>
  <c r="J7"/>
  <c r="I7"/>
  <c r="H7"/>
  <c r="G7"/>
  <c r="D7"/>
  <c r="C7"/>
  <c r="N7" l="1"/>
  <c r="M7"/>
  <c r="L7" i="34"/>
  <c r="O7" s="1"/>
  <c r="L7" i="14"/>
  <c r="O52" i="9"/>
  <c r="O41"/>
  <c r="O31" i="34"/>
  <c r="O9"/>
  <c r="O8"/>
  <c r="O19"/>
  <c r="O50" i="9"/>
  <c r="O23"/>
  <c r="O10" i="14"/>
  <c r="O51" i="9"/>
  <c r="O50" i="34"/>
  <c r="O11" i="14"/>
  <c r="O9"/>
  <c r="N11" i="30"/>
  <c r="N8"/>
  <c r="N5"/>
  <c r="O16" i="9"/>
  <c r="O8"/>
  <c r="O10" i="34"/>
  <c r="O11"/>
  <c r="O12" i="14"/>
  <c r="F7"/>
  <c r="O31"/>
  <c r="O8"/>
  <c r="O19"/>
  <c r="N51" i="30"/>
  <c r="N45"/>
  <c r="N39"/>
  <c r="N33"/>
  <c r="M26"/>
  <c r="K26"/>
  <c r="I26"/>
  <c r="G26"/>
  <c r="E26"/>
  <c r="C26"/>
  <c r="N14"/>
  <c r="N18" s="1"/>
  <c r="L14"/>
  <c r="L18" s="1"/>
  <c r="J14"/>
  <c r="J18" s="1"/>
  <c r="H14"/>
  <c r="H18" s="1"/>
  <c r="F14"/>
  <c r="F18" s="1"/>
  <c r="D14"/>
  <c r="D18" s="1"/>
  <c r="B14"/>
  <c r="B18" s="1"/>
  <c r="L26"/>
  <c r="J26"/>
  <c r="H26"/>
  <c r="F26"/>
  <c r="D26"/>
  <c r="B26"/>
  <c r="M14"/>
  <c r="M18" s="1"/>
  <c r="K14"/>
  <c r="K18" s="1"/>
  <c r="I14"/>
  <c r="I18" s="1"/>
  <c r="G14"/>
  <c r="G18" s="1"/>
  <c r="E14"/>
  <c r="E18" s="1"/>
  <c r="C14"/>
  <c r="C18" s="1"/>
  <c r="O82" i="9"/>
  <c r="O74"/>
  <c r="M78"/>
  <c r="M85" s="1"/>
  <c r="K78"/>
  <c r="K85" s="1"/>
  <c r="I78"/>
  <c r="I85" s="1"/>
  <c r="G78"/>
  <c r="G85" s="1"/>
  <c r="E78"/>
  <c r="E85" s="1"/>
  <c r="C78"/>
  <c r="C85" s="1"/>
  <c r="O81"/>
  <c r="O70"/>
  <c r="O66"/>
  <c r="O53"/>
  <c r="M49"/>
  <c r="M56" s="1"/>
  <c r="K49"/>
  <c r="K56" s="1"/>
  <c r="I49"/>
  <c r="I56" s="1"/>
  <c r="G49"/>
  <c r="G56" s="1"/>
  <c r="E49"/>
  <c r="E56" s="1"/>
  <c r="C49"/>
  <c r="C56" s="1"/>
  <c r="O45"/>
  <c r="O24"/>
  <c r="N20"/>
  <c r="N27" s="1"/>
  <c r="L20"/>
  <c r="L27" s="1"/>
  <c r="J20"/>
  <c r="J27" s="1"/>
  <c r="H20"/>
  <c r="H27" s="1"/>
  <c r="F20"/>
  <c r="F27" s="1"/>
  <c r="D20"/>
  <c r="D27" s="1"/>
  <c r="N78"/>
  <c r="N85" s="1"/>
  <c r="L85"/>
  <c r="J78"/>
  <c r="J85" s="1"/>
  <c r="H78"/>
  <c r="H85" s="1"/>
  <c r="F78"/>
  <c r="F85" s="1"/>
  <c r="D78"/>
  <c r="D85" s="1"/>
  <c r="N49"/>
  <c r="N56" s="1"/>
  <c r="L56"/>
  <c r="J49"/>
  <c r="J56" s="1"/>
  <c r="H49"/>
  <c r="H56" s="1"/>
  <c r="F49"/>
  <c r="F56" s="1"/>
  <c r="D49"/>
  <c r="D56" s="1"/>
  <c r="O37"/>
  <c r="M20"/>
  <c r="M27" s="1"/>
  <c r="K20"/>
  <c r="K27" s="1"/>
  <c r="I20"/>
  <c r="I27" s="1"/>
  <c r="G20"/>
  <c r="G27" s="1"/>
  <c r="E20"/>
  <c r="E27" s="1"/>
  <c r="C20"/>
  <c r="C27" s="1"/>
  <c r="O12"/>
  <c r="O80"/>
  <c r="O79"/>
  <c r="O22"/>
  <c r="O21"/>
  <c r="O12" i="34"/>
  <c r="O7" i="14" l="1"/>
  <c r="O49" i="9"/>
  <c r="N26" i="30"/>
  <c r="O56" i="9"/>
  <c r="O20"/>
  <c r="O27" s="1"/>
  <c r="O78"/>
  <c r="O85" s="1"/>
  <c r="E6" i="25"/>
  <c r="C100" i="20"/>
  <c r="D100"/>
  <c r="C104"/>
  <c r="D104"/>
  <c r="C110"/>
  <c r="D110"/>
  <c r="D53"/>
  <c r="E53"/>
  <c r="F53"/>
  <c r="G53"/>
  <c r="H53"/>
  <c r="I53"/>
  <c r="J53"/>
  <c r="K53"/>
  <c r="L53"/>
  <c r="M53"/>
  <c r="N53"/>
  <c r="C53"/>
  <c r="C134" i="19"/>
  <c r="C113"/>
  <c r="C107"/>
  <c r="C103"/>
  <c r="C86"/>
  <c r="C56"/>
  <c r="D56"/>
  <c r="C17"/>
  <c r="C11"/>
  <c r="C135" l="1"/>
  <c r="D26" i="18"/>
  <c r="E26"/>
  <c r="F26"/>
  <c r="G26"/>
  <c r="H26"/>
  <c r="I26"/>
  <c r="J26"/>
  <c r="K26"/>
  <c r="L26"/>
  <c r="M26"/>
  <c r="N26"/>
  <c r="D27"/>
  <c r="F27"/>
  <c r="H27"/>
  <c r="I27"/>
  <c r="J27"/>
  <c r="K27"/>
  <c r="L27"/>
  <c r="M27"/>
  <c r="N27"/>
  <c r="D28"/>
  <c r="E28"/>
  <c r="F28"/>
  <c r="G28"/>
  <c r="H28"/>
  <c r="I28"/>
  <c r="J28"/>
  <c r="K28"/>
  <c r="L28"/>
  <c r="M28"/>
  <c r="N28"/>
  <c r="C27"/>
  <c r="C28"/>
  <c r="C26"/>
  <c r="N29" i="17"/>
  <c r="M29"/>
  <c r="L29"/>
  <c r="K29"/>
  <c r="J29"/>
  <c r="I29"/>
  <c r="H29"/>
  <c r="G29"/>
  <c r="F29"/>
  <c r="E29"/>
  <c r="D29"/>
  <c r="C29"/>
  <c r="N28"/>
  <c r="M28"/>
  <c r="L28"/>
  <c r="K28"/>
  <c r="J28"/>
  <c r="I28"/>
  <c r="H28"/>
  <c r="G28"/>
  <c r="F28"/>
  <c r="E28"/>
  <c r="D28"/>
  <c r="C28"/>
  <c r="N27"/>
  <c r="M27"/>
  <c r="L27"/>
  <c r="K27"/>
  <c r="J27"/>
  <c r="I27"/>
  <c r="H27"/>
  <c r="G27"/>
  <c r="F27"/>
  <c r="E27"/>
  <c r="D27"/>
  <c r="C27"/>
  <c r="C28" i="16"/>
  <c r="D28"/>
  <c r="E28"/>
  <c r="F28"/>
  <c r="G28"/>
  <c r="H28"/>
  <c r="I28"/>
  <c r="J28"/>
  <c r="K28"/>
  <c r="L28"/>
  <c r="M28"/>
  <c r="N28"/>
  <c r="C29"/>
  <c r="D29"/>
  <c r="E29"/>
  <c r="F29"/>
  <c r="G29"/>
  <c r="H29"/>
  <c r="I29"/>
  <c r="J29"/>
  <c r="K29"/>
  <c r="L29"/>
  <c r="M29"/>
  <c r="N29"/>
  <c r="D27"/>
  <c r="E27"/>
  <c r="F27"/>
  <c r="H27"/>
  <c r="I27"/>
  <c r="J27"/>
  <c r="K27"/>
  <c r="L27"/>
  <c r="M27"/>
  <c r="N27"/>
  <c r="C27"/>
  <c r="O19"/>
  <c r="O18"/>
  <c r="O17"/>
  <c r="O27" i="17" l="1"/>
  <c r="O27" i="16"/>
  <c r="O28" i="18"/>
  <c r="O27"/>
  <c r="O26"/>
  <c r="O29" i="17"/>
  <c r="O28"/>
  <c r="O29" i="16"/>
  <c r="O28"/>
  <c r="O20"/>
  <c r="D29" i="18"/>
  <c r="E29"/>
  <c r="F29"/>
  <c r="G29"/>
  <c r="H29"/>
  <c r="I29"/>
  <c r="J29"/>
  <c r="K29"/>
  <c r="L29"/>
  <c r="M29"/>
  <c r="N29"/>
  <c r="O24"/>
  <c r="N24"/>
  <c r="M24"/>
  <c r="L24"/>
  <c r="K24"/>
  <c r="J24"/>
  <c r="I24"/>
  <c r="H24"/>
  <c r="G24"/>
  <c r="F24"/>
  <c r="E24"/>
  <c r="D24"/>
  <c r="C24"/>
  <c r="N9"/>
  <c r="M9"/>
  <c r="L9"/>
  <c r="K9"/>
  <c r="J9"/>
  <c r="I9"/>
  <c r="H9"/>
  <c r="G9"/>
  <c r="F9"/>
  <c r="E9"/>
  <c r="D9"/>
  <c r="C9"/>
  <c r="N14"/>
  <c r="M14"/>
  <c r="L14"/>
  <c r="K14"/>
  <c r="J14"/>
  <c r="I14"/>
  <c r="H14"/>
  <c r="G14"/>
  <c r="F14"/>
  <c r="E14"/>
  <c r="D14"/>
  <c r="C14"/>
  <c r="D19"/>
  <c r="E19"/>
  <c r="F19"/>
  <c r="G19"/>
  <c r="H19"/>
  <c r="I19"/>
  <c r="J19"/>
  <c r="K19"/>
  <c r="L19"/>
  <c r="M19"/>
  <c r="N19"/>
  <c r="C19"/>
  <c r="D18" i="20" l="1"/>
  <c r="E18"/>
  <c r="F18"/>
  <c r="G18"/>
  <c r="H18"/>
  <c r="I18"/>
  <c r="J18"/>
  <c r="K18"/>
  <c r="L18"/>
  <c r="M18"/>
  <c r="N18"/>
  <c r="C18"/>
  <c r="H43" i="11"/>
  <c r="H39"/>
  <c r="J43" i="10"/>
  <c r="J49"/>
  <c r="J55"/>
  <c r="J13"/>
  <c r="I7" i="29"/>
  <c r="I8"/>
  <c r="I9"/>
  <c r="M11" i="19"/>
  <c r="J42" i="29"/>
  <c r="K42"/>
  <c r="L42"/>
  <c r="M42"/>
  <c r="N42"/>
  <c r="K37"/>
  <c r="L37"/>
  <c r="M37"/>
  <c r="N37"/>
  <c r="J33"/>
  <c r="K33"/>
  <c r="L33"/>
  <c r="M33"/>
  <c r="N33"/>
  <c r="L10"/>
  <c r="M10"/>
  <c r="N10"/>
  <c r="M19"/>
  <c r="M14"/>
  <c r="L14"/>
  <c r="L19"/>
  <c r="L7" i="28"/>
  <c r="L20"/>
  <c r="D11" i="19"/>
  <c r="E11"/>
  <c r="F11"/>
  <c r="G11"/>
  <c r="H11"/>
  <c r="I11"/>
  <c r="J11"/>
  <c r="K11"/>
  <c r="L11"/>
  <c r="K10" i="29" l="1"/>
  <c r="K14"/>
  <c r="K19"/>
  <c r="K20" i="28"/>
  <c r="K7"/>
  <c r="C29" i="18"/>
  <c r="O29" s="1"/>
  <c r="M13" i="22"/>
  <c r="J14" i="29"/>
  <c r="J19"/>
  <c r="K129" i="20" l="1"/>
  <c r="K110"/>
  <c r="K104"/>
  <c r="K100"/>
  <c r="K83"/>
  <c r="K12"/>
  <c r="K130" l="1"/>
  <c r="I42" i="29"/>
  <c r="I33"/>
  <c r="H33"/>
  <c r="J50" i="11" l="1"/>
  <c r="J49"/>
  <c r="J48"/>
  <c r="J43"/>
  <c r="J39"/>
  <c r="J35"/>
  <c r="J36" i="10"/>
  <c r="J35"/>
  <c r="J34"/>
  <c r="J33"/>
  <c r="J32"/>
  <c r="J31"/>
  <c r="J37"/>
  <c r="J30" s="1"/>
  <c r="J18"/>
  <c r="J17"/>
  <c r="J10"/>
  <c r="J7"/>
  <c r="J16" l="1"/>
  <c r="J20" s="1"/>
  <c r="J47" i="11"/>
  <c r="J53" s="1"/>
  <c r="I14" i="29"/>
  <c r="I19"/>
  <c r="D103" i="19" l="1"/>
  <c r="E103"/>
  <c r="F103"/>
  <c r="G103"/>
  <c r="H103"/>
  <c r="I103"/>
  <c r="D107"/>
  <c r="E107"/>
  <c r="F107"/>
  <c r="G107"/>
  <c r="H107"/>
  <c r="I107"/>
  <c r="D113"/>
  <c r="E113"/>
  <c r="F113"/>
  <c r="G113"/>
  <c r="H113"/>
  <c r="I113"/>
  <c r="O8" i="20" l="1"/>
  <c r="O9"/>
  <c r="O10"/>
  <c r="O11"/>
  <c r="D12"/>
  <c r="E12"/>
  <c r="F12"/>
  <c r="G12"/>
  <c r="H12"/>
  <c r="I12"/>
  <c r="J12"/>
  <c r="L12"/>
  <c r="M12"/>
  <c r="N12"/>
  <c r="C12"/>
  <c r="O7"/>
  <c r="O12" l="1"/>
  <c r="O24" i="11"/>
  <c r="H42" i="29"/>
  <c r="G42"/>
  <c r="F42"/>
  <c r="E42"/>
  <c r="D42"/>
  <c r="C42"/>
  <c r="H19"/>
  <c r="G19"/>
  <c r="F19"/>
  <c r="E19"/>
  <c r="D19"/>
  <c r="C19"/>
  <c r="G56" i="19"/>
  <c r="F56"/>
  <c r="E56"/>
  <c r="O6" i="18"/>
  <c r="O14" l="1"/>
  <c r="O38" i="11"/>
  <c r="O40"/>
  <c r="O41"/>
  <c r="O42"/>
  <c r="O44"/>
  <c r="O45"/>
  <c r="O46"/>
  <c r="O51"/>
  <c r="O36"/>
  <c r="O9"/>
  <c r="O10"/>
  <c r="O12"/>
  <c r="O13"/>
  <c r="O14"/>
  <c r="O16"/>
  <c r="O17"/>
  <c r="O18"/>
  <c r="O23"/>
  <c r="O8"/>
  <c r="H56" i="19" l="1"/>
  <c r="I56"/>
  <c r="J56"/>
  <c r="K56"/>
  <c r="L56"/>
  <c r="M56"/>
  <c r="N56"/>
  <c r="H55" i="10" l="1"/>
  <c r="C50" i="11" l="1"/>
  <c r="C49"/>
  <c r="C48"/>
  <c r="C43"/>
  <c r="C39"/>
  <c r="C35"/>
  <c r="C22"/>
  <c r="C21"/>
  <c r="C20"/>
  <c r="C15"/>
  <c r="C11"/>
  <c r="C7"/>
  <c r="G13" i="22"/>
  <c r="F13"/>
  <c r="E13"/>
  <c r="D13"/>
  <c r="C13"/>
  <c r="K30" i="29"/>
  <c r="L30"/>
  <c r="M30"/>
  <c r="N30"/>
  <c r="K31"/>
  <c r="L31"/>
  <c r="M31"/>
  <c r="N31"/>
  <c r="K32"/>
  <c r="L32"/>
  <c r="M32"/>
  <c r="N32"/>
  <c r="M7"/>
  <c r="N7"/>
  <c r="M8"/>
  <c r="N8"/>
  <c r="M9"/>
  <c r="N9"/>
  <c r="K7"/>
  <c r="L7"/>
  <c r="J32"/>
  <c r="N6" l="1"/>
  <c r="M6"/>
  <c r="K29"/>
  <c r="M29"/>
  <c r="N29"/>
  <c r="L29"/>
  <c r="C47" i="11"/>
  <c r="C53" s="1"/>
  <c r="C19"/>
  <c r="C25" s="1"/>
  <c r="I30" i="29"/>
  <c r="J30"/>
  <c r="G37"/>
  <c r="H37"/>
  <c r="I37"/>
  <c r="J37"/>
  <c r="I10"/>
  <c r="J10"/>
  <c r="J7"/>
  <c r="J20" i="28"/>
  <c r="J7"/>
  <c r="H10" i="29" l="1"/>
  <c r="H14"/>
  <c r="J8"/>
  <c r="J9"/>
  <c r="H20" i="28"/>
  <c r="I20"/>
  <c r="I7"/>
  <c r="H30" i="29"/>
  <c r="H7"/>
  <c r="H7" i="28"/>
  <c r="J6" i="29" l="1"/>
  <c r="I6"/>
  <c r="G33"/>
  <c r="G30"/>
  <c r="G14"/>
  <c r="G10"/>
  <c r="G7"/>
  <c r="G20" i="28"/>
  <c r="G7"/>
  <c r="J13" i="22"/>
  <c r="F37" i="29"/>
  <c r="F33"/>
  <c r="F30"/>
  <c r="F10"/>
  <c r="F14"/>
  <c r="F7"/>
  <c r="F20" i="28"/>
  <c r="F7"/>
  <c r="M10" i="8"/>
  <c r="H6" i="15" l="1"/>
  <c r="F32" i="29"/>
  <c r="F31"/>
  <c r="G36" i="10"/>
  <c r="H36"/>
  <c r="I36"/>
  <c r="K36"/>
  <c r="L36"/>
  <c r="M36"/>
  <c r="N36"/>
  <c r="D36"/>
  <c r="E36"/>
  <c r="F36"/>
  <c r="C36"/>
  <c r="N31"/>
  <c r="N32"/>
  <c r="N33"/>
  <c r="N34"/>
  <c r="N35"/>
  <c r="G31"/>
  <c r="H31"/>
  <c r="I31"/>
  <c r="K31"/>
  <c r="L31"/>
  <c r="M31"/>
  <c r="G32"/>
  <c r="H32"/>
  <c r="I32"/>
  <c r="K32"/>
  <c r="L32"/>
  <c r="M32"/>
  <c r="G33"/>
  <c r="H33"/>
  <c r="I33"/>
  <c r="K33"/>
  <c r="L33"/>
  <c r="M33"/>
  <c r="G34"/>
  <c r="H34"/>
  <c r="I34"/>
  <c r="K34"/>
  <c r="L34"/>
  <c r="M34"/>
  <c r="G35"/>
  <c r="H35"/>
  <c r="I35"/>
  <c r="K35"/>
  <c r="L35"/>
  <c r="M35"/>
  <c r="D31"/>
  <c r="E31"/>
  <c r="F31"/>
  <c r="D32"/>
  <c r="E32"/>
  <c r="F32"/>
  <c r="D33"/>
  <c r="E33"/>
  <c r="F33"/>
  <c r="D34"/>
  <c r="E34"/>
  <c r="F34"/>
  <c r="D35"/>
  <c r="E35"/>
  <c r="F35"/>
  <c r="C32"/>
  <c r="C33"/>
  <c r="C34"/>
  <c r="C35"/>
  <c r="C31"/>
  <c r="O38"/>
  <c r="O39"/>
  <c r="O40"/>
  <c r="O41"/>
  <c r="O42"/>
  <c r="O44"/>
  <c r="O45"/>
  <c r="O46"/>
  <c r="O47"/>
  <c r="O48"/>
  <c r="O50"/>
  <c r="O51"/>
  <c r="O52"/>
  <c r="O53"/>
  <c r="O54"/>
  <c r="O57"/>
  <c r="O59"/>
  <c r="O60"/>
  <c r="O61"/>
  <c r="O36" s="1"/>
  <c r="O50" i="20"/>
  <c r="C7" i="10"/>
  <c r="D7"/>
  <c r="E7"/>
  <c r="F7"/>
  <c r="G7"/>
  <c r="H7"/>
  <c r="I7"/>
  <c r="K7"/>
  <c r="L7"/>
  <c r="M7"/>
  <c r="N7"/>
  <c r="O8"/>
  <c r="O9"/>
  <c r="C10"/>
  <c r="D10"/>
  <c r="E10"/>
  <c r="F10"/>
  <c r="G10"/>
  <c r="H10"/>
  <c r="I10"/>
  <c r="K10"/>
  <c r="L10"/>
  <c r="M10"/>
  <c r="N10"/>
  <c r="O11"/>
  <c r="O12"/>
  <c r="C13"/>
  <c r="D13"/>
  <c r="E13"/>
  <c r="F13"/>
  <c r="G13"/>
  <c r="H13"/>
  <c r="I13"/>
  <c r="K13"/>
  <c r="L13"/>
  <c r="M13"/>
  <c r="N13"/>
  <c r="O14"/>
  <c r="O15"/>
  <c r="C17"/>
  <c r="D17"/>
  <c r="E17"/>
  <c r="F17"/>
  <c r="G17"/>
  <c r="H17"/>
  <c r="I17"/>
  <c r="K17"/>
  <c r="L17"/>
  <c r="M17"/>
  <c r="N17"/>
  <c r="C18"/>
  <c r="D18"/>
  <c r="E18"/>
  <c r="F18"/>
  <c r="G18"/>
  <c r="H18"/>
  <c r="I18"/>
  <c r="K18"/>
  <c r="L18"/>
  <c r="M18"/>
  <c r="N18"/>
  <c r="O19"/>
  <c r="C37"/>
  <c r="D37"/>
  <c r="E37"/>
  <c r="F37"/>
  <c r="G37"/>
  <c r="H37"/>
  <c r="I37"/>
  <c r="K37"/>
  <c r="L37"/>
  <c r="M37"/>
  <c r="N37"/>
  <c r="C43"/>
  <c r="D43"/>
  <c r="E43"/>
  <c r="F43"/>
  <c r="G43"/>
  <c r="H43"/>
  <c r="I43"/>
  <c r="K43"/>
  <c r="L43"/>
  <c r="M43"/>
  <c r="N43"/>
  <c r="C49"/>
  <c r="D49"/>
  <c r="E49"/>
  <c r="F49"/>
  <c r="G49"/>
  <c r="H49"/>
  <c r="I49"/>
  <c r="K49"/>
  <c r="L49"/>
  <c r="M49"/>
  <c r="N49"/>
  <c r="C55"/>
  <c r="D55"/>
  <c r="E55"/>
  <c r="F55"/>
  <c r="G55"/>
  <c r="I55"/>
  <c r="K55"/>
  <c r="L55"/>
  <c r="M55"/>
  <c r="N55"/>
  <c r="C13" i="23"/>
  <c r="C17" s="1"/>
  <c r="C7" i="29"/>
  <c r="D7"/>
  <c r="E7"/>
  <c r="C8"/>
  <c r="O8" s="1"/>
  <c r="D8"/>
  <c r="E8"/>
  <c r="F8"/>
  <c r="G8"/>
  <c r="H8"/>
  <c r="K8"/>
  <c r="L8"/>
  <c r="C9"/>
  <c r="D9"/>
  <c r="E9"/>
  <c r="F9"/>
  <c r="G9"/>
  <c r="H9"/>
  <c r="K9"/>
  <c r="L9"/>
  <c r="C10"/>
  <c r="D10"/>
  <c r="E10"/>
  <c r="C14"/>
  <c r="D14"/>
  <c r="E14"/>
  <c r="C30"/>
  <c r="D30"/>
  <c r="E30"/>
  <c r="C31"/>
  <c r="D31"/>
  <c r="E31"/>
  <c r="G31"/>
  <c r="H31"/>
  <c r="I31"/>
  <c r="J31"/>
  <c r="J29" s="1"/>
  <c r="C32"/>
  <c r="D32"/>
  <c r="E32"/>
  <c r="G32"/>
  <c r="H32"/>
  <c r="I32"/>
  <c r="C33"/>
  <c r="D33"/>
  <c r="E33"/>
  <c r="C37"/>
  <c r="D37"/>
  <c r="E37"/>
  <c r="O7" i="23"/>
  <c r="O8"/>
  <c r="O9"/>
  <c r="O10"/>
  <c r="O11"/>
  <c r="D13"/>
  <c r="D17" s="1"/>
  <c r="E13"/>
  <c r="E17" s="1"/>
  <c r="F13"/>
  <c r="G13"/>
  <c r="H13"/>
  <c r="I13"/>
  <c r="J13"/>
  <c r="K13"/>
  <c r="L13"/>
  <c r="M13"/>
  <c r="N13"/>
  <c r="O15"/>
  <c r="F17"/>
  <c r="G17"/>
  <c r="H17"/>
  <c r="I17"/>
  <c r="J17"/>
  <c r="K17"/>
  <c r="L17"/>
  <c r="M17"/>
  <c r="N17"/>
  <c r="O25"/>
  <c r="O26"/>
  <c r="O27"/>
  <c r="O28"/>
  <c r="O29"/>
  <c r="C31"/>
  <c r="C35" s="1"/>
  <c r="D31"/>
  <c r="D35" s="1"/>
  <c r="E31"/>
  <c r="E35" s="1"/>
  <c r="F31"/>
  <c r="G31"/>
  <c r="H31"/>
  <c r="I31"/>
  <c r="J31"/>
  <c r="K31"/>
  <c r="L31"/>
  <c r="M31"/>
  <c r="N31"/>
  <c r="O33"/>
  <c r="F35"/>
  <c r="G35"/>
  <c r="H35"/>
  <c r="I35"/>
  <c r="J35"/>
  <c r="K35"/>
  <c r="L35"/>
  <c r="M35"/>
  <c r="N35"/>
  <c r="C6" i="15"/>
  <c r="D6"/>
  <c r="E6"/>
  <c r="F6"/>
  <c r="I6"/>
  <c r="J6"/>
  <c r="K6"/>
  <c r="L6"/>
  <c r="M6"/>
  <c r="N6"/>
  <c r="O7"/>
  <c r="O8"/>
  <c r="O9"/>
  <c r="O10"/>
  <c r="O11"/>
  <c r="O45" i="14"/>
  <c r="O46"/>
  <c r="O47"/>
  <c r="O48"/>
  <c r="O49"/>
  <c r="C50"/>
  <c r="D50"/>
  <c r="E50"/>
  <c r="F50"/>
  <c r="G50"/>
  <c r="H50"/>
  <c r="I50"/>
  <c r="J50"/>
  <c r="K50"/>
  <c r="L50"/>
  <c r="M50"/>
  <c r="N50"/>
  <c r="O7" i="17"/>
  <c r="O8"/>
  <c r="O9"/>
  <c r="O12"/>
  <c r="O13"/>
  <c r="O14"/>
  <c r="O22"/>
  <c r="O23"/>
  <c r="O24"/>
  <c r="C25"/>
  <c r="D25"/>
  <c r="E25"/>
  <c r="F25"/>
  <c r="G25"/>
  <c r="H25"/>
  <c r="I25"/>
  <c r="J25"/>
  <c r="K25"/>
  <c r="L25"/>
  <c r="M25"/>
  <c r="N25"/>
  <c r="O6" i="12"/>
  <c r="O7"/>
  <c r="O8"/>
  <c r="O9"/>
  <c r="O10"/>
  <c r="C11"/>
  <c r="D11"/>
  <c r="E11"/>
  <c r="F11"/>
  <c r="G11"/>
  <c r="H11"/>
  <c r="I11"/>
  <c r="J11"/>
  <c r="K11"/>
  <c r="L11"/>
  <c r="M11"/>
  <c r="N11"/>
  <c r="O17"/>
  <c r="O18"/>
  <c r="O19"/>
  <c r="O20"/>
  <c r="O21"/>
  <c r="C22"/>
  <c r="D22"/>
  <c r="E22"/>
  <c r="F22"/>
  <c r="G22"/>
  <c r="H22"/>
  <c r="I22"/>
  <c r="J22"/>
  <c r="K22"/>
  <c r="L22"/>
  <c r="M22"/>
  <c r="N22"/>
  <c r="O28"/>
  <c r="O29"/>
  <c r="O30"/>
  <c r="O31"/>
  <c r="O32"/>
  <c r="C33"/>
  <c r="D33"/>
  <c r="E33"/>
  <c r="F33"/>
  <c r="G33"/>
  <c r="H33"/>
  <c r="I33"/>
  <c r="J33"/>
  <c r="K33"/>
  <c r="L33"/>
  <c r="M33"/>
  <c r="N33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O7" i="8"/>
  <c r="O8"/>
  <c r="O9"/>
  <c r="C10"/>
  <c r="C12" s="1"/>
  <c r="D10"/>
  <c r="D12" s="1"/>
  <c r="E10"/>
  <c r="E12" s="1"/>
  <c r="F10"/>
  <c r="F12" s="1"/>
  <c r="G10"/>
  <c r="H10"/>
  <c r="H12" s="1"/>
  <c r="I10"/>
  <c r="J10"/>
  <c r="J12" s="1"/>
  <c r="K10"/>
  <c r="K12" s="1"/>
  <c r="L12"/>
  <c r="N10"/>
  <c r="N12" s="1"/>
  <c r="G12"/>
  <c r="I12"/>
  <c r="M12"/>
  <c r="O22"/>
  <c r="O23"/>
  <c r="O24"/>
  <c r="C25"/>
  <c r="C27" s="1"/>
  <c r="D25"/>
  <c r="D27" s="1"/>
  <c r="E25"/>
  <c r="E27" s="1"/>
  <c r="F25"/>
  <c r="G25"/>
  <c r="G27" s="1"/>
  <c r="H25"/>
  <c r="H27" s="1"/>
  <c r="I25"/>
  <c r="I27" s="1"/>
  <c r="J25"/>
  <c r="J27" s="1"/>
  <c r="K25"/>
  <c r="K27" s="1"/>
  <c r="L27"/>
  <c r="M25"/>
  <c r="M27" s="1"/>
  <c r="N25"/>
  <c r="N27" s="1"/>
  <c r="O26"/>
  <c r="F27"/>
  <c r="O38"/>
  <c r="O39"/>
  <c r="O40"/>
  <c r="C41"/>
  <c r="C43" s="1"/>
  <c r="D41"/>
  <c r="E41"/>
  <c r="F41"/>
  <c r="G41"/>
  <c r="H41"/>
  <c r="I41"/>
  <c r="J41"/>
  <c r="K41"/>
  <c r="M41"/>
  <c r="N41"/>
  <c r="O42"/>
  <c r="D43"/>
  <c r="E43"/>
  <c r="F43"/>
  <c r="G43"/>
  <c r="H43"/>
  <c r="I43"/>
  <c r="J43"/>
  <c r="K43"/>
  <c r="L43"/>
  <c r="M43"/>
  <c r="N43"/>
  <c r="O13" i="20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C83"/>
  <c r="D83"/>
  <c r="E83"/>
  <c r="F83"/>
  <c r="G83"/>
  <c r="H83"/>
  <c r="I83"/>
  <c r="J83"/>
  <c r="L83"/>
  <c r="M83"/>
  <c r="N83"/>
  <c r="O84"/>
  <c r="O85"/>
  <c r="O86"/>
  <c r="O87"/>
  <c r="O88"/>
  <c r="O89"/>
  <c r="O90"/>
  <c r="O91"/>
  <c r="O92"/>
  <c r="O93"/>
  <c r="O94"/>
  <c r="O95"/>
  <c r="O96"/>
  <c r="O97"/>
  <c r="O98"/>
  <c r="O99"/>
  <c r="E100"/>
  <c r="F100"/>
  <c r="G100"/>
  <c r="H100"/>
  <c r="I100"/>
  <c r="J100"/>
  <c r="L100"/>
  <c r="M100"/>
  <c r="N100"/>
  <c r="O101"/>
  <c r="O102"/>
  <c r="O103"/>
  <c r="E104"/>
  <c r="F104"/>
  <c r="G104"/>
  <c r="H104"/>
  <c r="I104"/>
  <c r="J104"/>
  <c r="L104"/>
  <c r="M104"/>
  <c r="N104"/>
  <c r="O105"/>
  <c r="O106"/>
  <c r="O107"/>
  <c r="O108"/>
  <c r="O109"/>
  <c r="E110"/>
  <c r="F110"/>
  <c r="G110"/>
  <c r="H110"/>
  <c r="I110"/>
  <c r="J110"/>
  <c r="L110"/>
  <c r="M110"/>
  <c r="N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C129"/>
  <c r="D129"/>
  <c r="E129"/>
  <c r="E130" s="1"/>
  <c r="F129"/>
  <c r="G129"/>
  <c r="H129"/>
  <c r="I129"/>
  <c r="I130" s="1"/>
  <c r="J129"/>
  <c r="L129"/>
  <c r="L130" s="1"/>
  <c r="M129"/>
  <c r="N129"/>
  <c r="D130"/>
  <c r="J130"/>
  <c r="M130"/>
  <c r="N130"/>
  <c r="D7" i="11"/>
  <c r="E7"/>
  <c r="F7"/>
  <c r="G7"/>
  <c r="H7"/>
  <c r="I7"/>
  <c r="J7"/>
  <c r="K7"/>
  <c r="L7"/>
  <c r="M7"/>
  <c r="N7"/>
  <c r="O7"/>
  <c r="D11"/>
  <c r="E11"/>
  <c r="F11"/>
  <c r="G11"/>
  <c r="H11"/>
  <c r="I11"/>
  <c r="J11"/>
  <c r="K11"/>
  <c r="L11"/>
  <c r="N11"/>
  <c r="D15"/>
  <c r="E15"/>
  <c r="F15"/>
  <c r="G15"/>
  <c r="H15"/>
  <c r="I15"/>
  <c r="J15"/>
  <c r="K15"/>
  <c r="L15"/>
  <c r="M15"/>
  <c r="N15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22"/>
  <c r="E22"/>
  <c r="F22"/>
  <c r="G22"/>
  <c r="H22"/>
  <c r="I22"/>
  <c r="J22"/>
  <c r="K22"/>
  <c r="L22"/>
  <c r="M22"/>
  <c r="N22"/>
  <c r="D35"/>
  <c r="E35"/>
  <c r="F35"/>
  <c r="G35"/>
  <c r="H35"/>
  <c r="I35"/>
  <c r="K35"/>
  <c r="L35"/>
  <c r="M35"/>
  <c r="N35"/>
  <c r="D39"/>
  <c r="E39"/>
  <c r="F39"/>
  <c r="G39"/>
  <c r="I39"/>
  <c r="K39"/>
  <c r="L39"/>
  <c r="M39"/>
  <c r="N39"/>
  <c r="D43"/>
  <c r="E43"/>
  <c r="F43"/>
  <c r="G43"/>
  <c r="I43"/>
  <c r="K43"/>
  <c r="L43"/>
  <c r="M43"/>
  <c r="N43"/>
  <c r="D48"/>
  <c r="E48"/>
  <c r="F48"/>
  <c r="G48"/>
  <c r="H48"/>
  <c r="I48"/>
  <c r="K48"/>
  <c r="L48"/>
  <c r="M48"/>
  <c r="N48"/>
  <c r="D49"/>
  <c r="E49"/>
  <c r="F49"/>
  <c r="G49"/>
  <c r="H49"/>
  <c r="I49"/>
  <c r="K49"/>
  <c r="L49"/>
  <c r="M49"/>
  <c r="N49"/>
  <c r="D50"/>
  <c r="E50"/>
  <c r="F50"/>
  <c r="G50"/>
  <c r="H50"/>
  <c r="I50"/>
  <c r="K50"/>
  <c r="L50"/>
  <c r="M50"/>
  <c r="N50"/>
  <c r="O7" i="16"/>
  <c r="O8"/>
  <c r="O9"/>
  <c r="O12"/>
  <c r="O13"/>
  <c r="O14"/>
  <c r="O22"/>
  <c r="O23"/>
  <c r="O24"/>
  <c r="C25"/>
  <c r="D25"/>
  <c r="E25"/>
  <c r="F25"/>
  <c r="G25"/>
  <c r="H25"/>
  <c r="I25"/>
  <c r="J25"/>
  <c r="K25"/>
  <c r="L25"/>
  <c r="M25"/>
  <c r="N25"/>
  <c r="O6" i="19"/>
  <c r="O8"/>
  <c r="O9"/>
  <c r="O12"/>
  <c r="O13"/>
  <c r="O14"/>
  <c r="O15"/>
  <c r="O16"/>
  <c r="D17"/>
  <c r="E17"/>
  <c r="F17"/>
  <c r="G17"/>
  <c r="H17"/>
  <c r="I17"/>
  <c r="J17"/>
  <c r="K17"/>
  <c r="L17"/>
  <c r="M17"/>
  <c r="N17"/>
  <c r="O18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D86"/>
  <c r="E86"/>
  <c r="F86"/>
  <c r="G86"/>
  <c r="H86"/>
  <c r="I86"/>
  <c r="J86"/>
  <c r="K86"/>
  <c r="L86"/>
  <c r="M86"/>
  <c r="N86"/>
  <c r="O88"/>
  <c r="O89"/>
  <c r="O90"/>
  <c r="O91"/>
  <c r="O92"/>
  <c r="O93"/>
  <c r="O94"/>
  <c r="O95"/>
  <c r="O96"/>
  <c r="O97"/>
  <c r="O98"/>
  <c r="O99"/>
  <c r="O100"/>
  <c r="O101"/>
  <c r="O102"/>
  <c r="J103"/>
  <c r="K103"/>
  <c r="L103"/>
  <c r="M103"/>
  <c r="N103"/>
  <c r="O105"/>
  <c r="O106"/>
  <c r="J107"/>
  <c r="K107"/>
  <c r="L107"/>
  <c r="M107"/>
  <c r="N107"/>
  <c r="O109"/>
  <c r="O110"/>
  <c r="O111"/>
  <c r="O112"/>
  <c r="J113"/>
  <c r="K113"/>
  <c r="L113"/>
  <c r="M113"/>
  <c r="N113"/>
  <c r="O115"/>
  <c r="O116"/>
  <c r="O117"/>
  <c r="O118"/>
  <c r="O120"/>
  <c r="O121"/>
  <c r="O122"/>
  <c r="O123"/>
  <c r="O124"/>
  <c r="O125"/>
  <c r="O126"/>
  <c r="O127"/>
  <c r="O128"/>
  <c r="O129"/>
  <c r="O130"/>
  <c r="D134"/>
  <c r="E134"/>
  <c r="F134"/>
  <c r="G134"/>
  <c r="H134"/>
  <c r="I134"/>
  <c r="J134"/>
  <c r="K134"/>
  <c r="L134"/>
  <c r="M134"/>
  <c r="N134"/>
  <c r="N135" s="1"/>
  <c r="C6" i="25"/>
  <c r="D6"/>
  <c r="F6"/>
  <c r="H6"/>
  <c r="I6"/>
  <c r="J6"/>
  <c r="K6"/>
  <c r="L6"/>
  <c r="M6"/>
  <c r="N6"/>
  <c r="O7"/>
  <c r="O8"/>
  <c r="O9"/>
  <c r="O10"/>
  <c r="O11"/>
  <c r="C20"/>
  <c r="D20"/>
  <c r="E20"/>
  <c r="F20"/>
  <c r="H20"/>
  <c r="I20"/>
  <c r="J20"/>
  <c r="K20"/>
  <c r="L20"/>
  <c r="M20"/>
  <c r="N20"/>
  <c r="O21"/>
  <c r="O22"/>
  <c r="O23"/>
  <c r="O24"/>
  <c r="O25"/>
  <c r="C32"/>
  <c r="D32"/>
  <c r="E32"/>
  <c r="F32"/>
  <c r="G32"/>
  <c r="H32"/>
  <c r="I32"/>
  <c r="J32"/>
  <c r="K32"/>
  <c r="L32"/>
  <c r="M32"/>
  <c r="N32"/>
  <c r="O33"/>
  <c r="O34"/>
  <c r="O35"/>
  <c r="O36"/>
  <c r="O37"/>
  <c r="H13" i="22"/>
  <c r="I13"/>
  <c r="K13"/>
  <c r="L13"/>
  <c r="O14"/>
  <c r="O15"/>
  <c r="O22"/>
  <c r="O23"/>
  <c r="O24"/>
  <c r="O25"/>
  <c r="O26"/>
  <c r="O27"/>
  <c r="O28"/>
  <c r="O29"/>
  <c r="O30"/>
  <c r="O31"/>
  <c r="O32"/>
  <c r="O33"/>
  <c r="O34"/>
  <c r="O35"/>
  <c r="O36"/>
  <c r="C37"/>
  <c r="D37"/>
  <c r="E37"/>
  <c r="F37"/>
  <c r="G37"/>
  <c r="H37"/>
  <c r="I37"/>
  <c r="J37"/>
  <c r="K37"/>
  <c r="L37"/>
  <c r="M37"/>
  <c r="N37"/>
  <c r="I42"/>
  <c r="I43"/>
  <c r="I44"/>
  <c r="I45"/>
  <c r="I46"/>
  <c r="I47"/>
  <c r="I48"/>
  <c r="I49"/>
  <c r="I50"/>
  <c r="I51"/>
  <c r="I52"/>
  <c r="I53"/>
  <c r="I54"/>
  <c r="I55"/>
  <c r="I56"/>
  <c r="C57"/>
  <c r="D57"/>
  <c r="E57"/>
  <c r="F57"/>
  <c r="G57"/>
  <c r="H57"/>
  <c r="N5" i="31"/>
  <c r="N6"/>
  <c r="N7"/>
  <c r="N8"/>
  <c r="N9"/>
  <c r="N10"/>
  <c r="N11"/>
  <c r="N12"/>
  <c r="N13"/>
  <c r="N14"/>
  <c r="N15"/>
  <c r="N16"/>
  <c r="N17"/>
  <c r="N18"/>
  <c r="N19"/>
  <c r="B20"/>
  <c r="C20"/>
  <c r="D20"/>
  <c r="E20"/>
  <c r="F20"/>
  <c r="G20"/>
  <c r="H20"/>
  <c r="I20"/>
  <c r="J20"/>
  <c r="K20"/>
  <c r="L20"/>
  <c r="M20"/>
  <c r="N25"/>
  <c r="N26"/>
  <c r="N27"/>
  <c r="N28"/>
  <c r="N29"/>
  <c r="N30"/>
  <c r="N31"/>
  <c r="N32"/>
  <c r="N33"/>
  <c r="N34"/>
  <c r="N35"/>
  <c r="N36"/>
  <c r="N37"/>
  <c r="N38"/>
  <c r="N39"/>
  <c r="B40"/>
  <c r="C40"/>
  <c r="D40"/>
  <c r="E40"/>
  <c r="F40"/>
  <c r="G40"/>
  <c r="H40"/>
  <c r="I40"/>
  <c r="J40"/>
  <c r="K40"/>
  <c r="L40"/>
  <c r="M40"/>
  <c r="C7" i="28"/>
  <c r="D7"/>
  <c r="E7"/>
  <c r="M7"/>
  <c r="N7"/>
  <c r="D20"/>
  <c r="E20"/>
  <c r="M20"/>
  <c r="N20"/>
  <c r="C44" i="12"/>
  <c r="L44"/>
  <c r="H44"/>
  <c r="F44"/>
  <c r="D44"/>
  <c r="O50" i="14"/>
  <c r="O13" i="23"/>
  <c r="O17" s="1"/>
  <c r="O15" i="17"/>
  <c r="O10"/>
  <c r="O10" i="16"/>
  <c r="O41" i="8"/>
  <c r="O43" s="1"/>
  <c r="O25" i="16"/>
  <c r="O15"/>
  <c r="O30" i="29" l="1"/>
  <c r="O29" s="1"/>
  <c r="O9"/>
  <c r="O7"/>
  <c r="O107" i="19"/>
  <c r="O134"/>
  <c r="O113"/>
  <c r="O103"/>
  <c r="O11"/>
  <c r="O22" i="12"/>
  <c r="O6" i="25"/>
  <c r="O25" i="17"/>
  <c r="I57" i="22"/>
  <c r="O53" i="20"/>
  <c r="O9" i="18"/>
  <c r="C130" i="20"/>
  <c r="E30" i="17"/>
  <c r="L6" i="29"/>
  <c r="K6"/>
  <c r="O18" i="10"/>
  <c r="N40" i="31"/>
  <c r="L30" i="16"/>
  <c r="O17" i="10"/>
  <c r="J135" i="19"/>
  <c r="O10" i="8"/>
  <c r="O12" s="1"/>
  <c r="O31" i="23"/>
  <c r="O35" s="1"/>
  <c r="D47" i="11"/>
  <c r="D53" s="1"/>
  <c r="D19"/>
  <c r="D25" s="1"/>
  <c r="O40" i="12"/>
  <c r="H30" i="10"/>
  <c r="M135" i="19"/>
  <c r="J44" i="12"/>
  <c r="O33"/>
  <c r="O48" i="11"/>
  <c r="O32" i="25"/>
  <c r="O20"/>
  <c r="O6" i="15"/>
  <c r="I30" i="16"/>
  <c r="O39" i="11"/>
  <c r="O11"/>
  <c r="O22"/>
  <c r="O20"/>
  <c r="O49"/>
  <c r="O43"/>
  <c r="O50"/>
  <c r="O21"/>
  <c r="O15"/>
  <c r="G30" i="16"/>
  <c r="E135" i="19"/>
  <c r="O56"/>
  <c r="O35" i="11"/>
  <c r="E44" i="12"/>
  <c r="E30" i="16"/>
  <c r="O11" i="12"/>
  <c r="D30" i="17"/>
  <c r="C30" i="10"/>
  <c r="C30" i="17"/>
  <c r="C30" i="16"/>
  <c r="O37" i="22"/>
  <c r="M30" i="16"/>
  <c r="G6" i="29"/>
  <c r="F6"/>
  <c r="I29"/>
  <c r="G29"/>
  <c r="F29"/>
  <c r="H29"/>
  <c r="N44" i="12"/>
  <c r="N47" i="11"/>
  <c r="N53" s="1"/>
  <c r="N19"/>
  <c r="N25" s="1"/>
  <c r="N30" i="16"/>
  <c r="N30" i="17"/>
  <c r="D30" i="16"/>
  <c r="M30" i="17"/>
  <c r="M47" i="11"/>
  <c r="M53" s="1"/>
  <c r="M19"/>
  <c r="M25" s="1"/>
  <c r="L135" i="19"/>
  <c r="M44" i="12"/>
  <c r="K135" i="19"/>
  <c r="L47" i="11"/>
  <c r="L53" s="1"/>
  <c r="L19"/>
  <c r="L25" s="1"/>
  <c r="L30" i="17"/>
  <c r="K47" i="11"/>
  <c r="K53" s="1"/>
  <c r="K19"/>
  <c r="K25" s="1"/>
  <c r="K30" i="17"/>
  <c r="K30" i="16"/>
  <c r="K44" i="12"/>
  <c r="I135" i="19"/>
  <c r="J19" i="11"/>
  <c r="J25" s="1"/>
  <c r="O55" i="10"/>
  <c r="H6" i="29"/>
  <c r="J30" i="17"/>
  <c r="J30" i="16"/>
  <c r="O42" i="12"/>
  <c r="F135" i="19"/>
  <c r="D135"/>
  <c r="H135"/>
  <c r="H130" i="20"/>
  <c r="I47" i="11"/>
  <c r="I53" s="1"/>
  <c r="I19"/>
  <c r="I25" s="1"/>
  <c r="O49" i="10"/>
  <c r="O43"/>
  <c r="O33"/>
  <c r="O32"/>
  <c r="O37"/>
  <c r="I44" i="12"/>
  <c r="I30" i="17"/>
  <c r="O17" i="19"/>
  <c r="G135"/>
  <c r="O100" i="20"/>
  <c r="H47" i="11"/>
  <c r="H53" s="1"/>
  <c r="H19"/>
  <c r="H25" s="1"/>
  <c r="O35" i="10"/>
  <c r="O34"/>
  <c r="O31"/>
  <c r="H30" i="16"/>
  <c r="H30" i="17"/>
  <c r="O39" i="12"/>
  <c r="G30" i="17"/>
  <c r="O129" i="20"/>
  <c r="G130"/>
  <c r="O104"/>
  <c r="G47" i="11"/>
  <c r="G53" s="1"/>
  <c r="F47"/>
  <c r="F53" s="1"/>
  <c r="G19"/>
  <c r="G25" s="1"/>
  <c r="E29" i="29"/>
  <c r="E6"/>
  <c r="G44" i="12"/>
  <c r="O13" i="22"/>
  <c r="F130" i="20"/>
  <c r="O110"/>
  <c r="O83"/>
  <c r="O18"/>
  <c r="F19" i="11"/>
  <c r="F25" s="1"/>
  <c r="D29" i="29"/>
  <c r="D6"/>
  <c r="F30" i="17"/>
  <c r="F30" i="16"/>
  <c r="O43" i="12"/>
  <c r="O41"/>
  <c r="E47" i="11"/>
  <c r="E53" s="1"/>
  <c r="E19"/>
  <c r="E25" s="1"/>
  <c r="O13" i="10"/>
  <c r="O10"/>
  <c r="O7"/>
  <c r="N30"/>
  <c r="L30"/>
  <c r="F30"/>
  <c r="D30"/>
  <c r="M16"/>
  <c r="M20" s="1"/>
  <c r="K16"/>
  <c r="K20" s="1"/>
  <c r="I16"/>
  <c r="I20" s="1"/>
  <c r="G16"/>
  <c r="G20" s="1"/>
  <c r="E16"/>
  <c r="E20" s="1"/>
  <c r="C16"/>
  <c r="C20" s="1"/>
  <c r="M30"/>
  <c r="K30"/>
  <c r="I30"/>
  <c r="G30"/>
  <c r="E30"/>
  <c r="N16"/>
  <c r="N20" s="1"/>
  <c r="L16"/>
  <c r="L20" s="1"/>
  <c r="H16"/>
  <c r="H20" s="1"/>
  <c r="F16"/>
  <c r="F20" s="1"/>
  <c r="D16"/>
  <c r="D20" s="1"/>
  <c r="C29" i="29"/>
  <c r="C6"/>
  <c r="O25" i="8"/>
  <c r="O27" s="1"/>
  <c r="O6" i="29" l="1"/>
  <c r="O135" i="19"/>
  <c r="O31" i="17"/>
  <c r="O31" i="16"/>
  <c r="O30" i="17"/>
  <c r="O19" i="18"/>
  <c r="O16" i="10"/>
  <c r="O20" s="1"/>
  <c r="O30" i="16"/>
  <c r="O47" i="11"/>
  <c r="O53" s="1"/>
  <c r="O19"/>
  <c r="O25" s="1"/>
  <c r="O30" i="10"/>
  <c r="O130" i="20"/>
  <c r="O44" i="12"/>
</calcChain>
</file>

<file path=xl/comments1.xml><?xml version="1.0" encoding="utf-8"?>
<comments xmlns="http://schemas.openxmlformats.org/spreadsheetml/2006/main">
  <authors>
    <author>HFernandez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HFernandez: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HFernandez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HFernandez: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<sst xmlns="http://schemas.openxmlformats.org/spreadsheetml/2006/main" count="2454" uniqueCount="839">
  <si>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</si>
  <si>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</si>
  <si>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</si>
  <si>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</si>
  <si>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</si>
  <si>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</si>
  <si>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</si>
  <si>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</si>
  <si>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</si>
  <si>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Volver al Indice</t>
  </si>
  <si>
    <t>Junio</t>
  </si>
  <si>
    <t>Noviembre</t>
  </si>
  <si>
    <t>Diciembre</t>
  </si>
  <si>
    <t>PROMEDIO</t>
  </si>
  <si>
    <t xml:space="preserve"> </t>
  </si>
  <si>
    <t xml:space="preserve">REMUNERACIÓN IMPONIBLE DE LOS TRABAJADORES POR LOS QUE SE COTIZÓ </t>
  </si>
  <si>
    <t xml:space="preserve">    SUBSIDIOS</t>
  </si>
  <si>
    <t>MONTO TOTAL DE SUBSIDIOS PAGADOS POR ACCIDENTES DEL TRABAJO</t>
  </si>
  <si>
    <t xml:space="preserve">   PENSIONES</t>
  </si>
  <si>
    <t xml:space="preserve">MONTOS TOTALES DE PENSIONES DE LA LEY N°16.744 </t>
  </si>
  <si>
    <t xml:space="preserve">    INDEMNIZACIONES</t>
  </si>
  <si>
    <t xml:space="preserve">MONTO DE INDEMNIZACIONES POR ACCIDENTES DEL TRABAJO </t>
  </si>
  <si>
    <t>NUMERO DE EMPRESAS AFILIADAS A  C.C.A.F.</t>
  </si>
  <si>
    <t>NUMERO DE TRABAJADORES AFILIADOS  A  C.C.A.F.</t>
  </si>
  <si>
    <t>NUMERO DE PENSIONADOS AFILIADOS A C.C.A.F.</t>
  </si>
  <si>
    <t>NUMERO TOTAL DE AFILIADOS A C.C.A.F.</t>
  </si>
  <si>
    <t>TASAS DE INTERES PARA OPERACIONES INFERIORES A 200 U.F, SEGÚN PLAZOS Y C.C.A.F..</t>
  </si>
  <si>
    <t xml:space="preserve">     SIL CURATIVA</t>
  </si>
  <si>
    <t>NUMERO DE TRABAJADORES COTIZANTES AL REGIMEN SIL, POR C.C.A.F.</t>
  </si>
  <si>
    <t>NUMERO DE SUBSIDIOS INICIADOS DE ORIGEN COMUN PAGADOS POR LAS C.C.A.F.</t>
  </si>
  <si>
    <t>NUMERO DE DIAS PAGADOS EN SUBSIDIOS DE ORIGEN COMUN, POR LAS C.C.A.F.</t>
  </si>
  <si>
    <t>MONTO PAGADO EN SUBSIDIOS DE ORIGEN COMUN, POR LAS C.C.A.F.</t>
  </si>
  <si>
    <t xml:space="preserve">     SIL MATERNALES</t>
  </si>
  <si>
    <t xml:space="preserve">N° DE SUBSIDIOS INICIADOS SISTEMA DE SUBSIDIOS MATERNALES </t>
  </si>
  <si>
    <t>NUMERO DE DIAS PAGADOS POR EL SISTEMA MATERNAL</t>
  </si>
  <si>
    <t>GASTO EN SUBSIDIOS MATERNALES PAGADOS POR EL F.U.P.F.</t>
  </si>
  <si>
    <t>NUMERO  DE ASIGNACIONES FAMILIARES  PAGADAS,SEGÚN INSTITUCIONES</t>
  </si>
  <si>
    <t>GASTO EN ASIGNACIONES FAMILIARES  PAGADAS ,SEGÚN INSTITUCIONES</t>
  </si>
  <si>
    <t>SUBSIDIOS FAMILIARES EMITIDOS,  BENEFICIARIOS, MONTO Y CAUSANTES POR TIPO</t>
  </si>
  <si>
    <t>NUMERO DE SUBSIDIOS DE CESANTIA PAGADOS POR F.U.P.F</t>
  </si>
  <si>
    <t>MONTO PAGADO EN SUBSIDIOS DE CESANTIA PAGADOS POR EL F.U.P.F</t>
  </si>
  <si>
    <t>TOTAL</t>
  </si>
  <si>
    <t>A.Ch.S.</t>
  </si>
  <si>
    <t>C.Ch.C.</t>
  </si>
  <si>
    <t>I.S.T.</t>
  </si>
  <si>
    <t>Subtotal Mutuales</t>
  </si>
  <si>
    <t>Total</t>
  </si>
  <si>
    <t xml:space="preserve"> (*) : Incluye administradores delegados </t>
  </si>
  <si>
    <t>NUMERO DE TRABAJADORES POR LOS QUE SE COTIZO</t>
  </si>
  <si>
    <t>A LOS ORGANISMOS ADMINISTRADORES DE LA LEY N°16.744</t>
  </si>
  <si>
    <t xml:space="preserve"> LOS ORGANISMOS ADMINISTRADORES DE LA LEY N°16.744</t>
  </si>
  <si>
    <t>(Miles de pesos)</t>
  </si>
  <si>
    <r>
      <t xml:space="preserve">NUMERO DE </t>
    </r>
    <r>
      <rPr>
        <b/>
        <sz val="12"/>
        <color indexed="8"/>
        <rFont val="Arial"/>
        <family val="2"/>
      </rPr>
      <t>ENTIDADES EMPLEADORAS COTIZANTES</t>
    </r>
  </si>
  <si>
    <r>
      <t>A</t>
    </r>
    <r>
      <rPr>
        <b/>
        <sz val="12"/>
        <rFont val="Arial"/>
        <family val="2"/>
      </rPr>
      <t xml:space="preserve"> LOS ORGANISMOS ADMINISTRADORES DE LA LEY N°16.744</t>
    </r>
  </si>
  <si>
    <r>
      <t xml:space="preserve">REMUNERACION IMPONIBLE DE LOS </t>
    </r>
    <r>
      <rPr>
        <b/>
        <sz val="12"/>
        <color indexed="8"/>
        <rFont val="Arial"/>
        <family val="2"/>
      </rPr>
      <t>TRABAJADORES POR LOS QUE SE COTIZO A</t>
    </r>
    <r>
      <rPr>
        <b/>
        <sz val="12"/>
        <rFont val="Arial"/>
        <family val="2"/>
      </rPr>
      <t xml:space="preserve"> </t>
    </r>
  </si>
  <si>
    <t>DE TRAYECTO Y ENFERMEDADES PROFESIONALES DE LOS AFILIADOS</t>
  </si>
  <si>
    <t>A LOS ORGANISMOS ADMINISTRADORES DE LA LEY N° 16.744</t>
  </si>
  <si>
    <t>ORGANISMOS ADMINISTRADORES</t>
  </si>
  <si>
    <t>TOTAL AÑO</t>
  </si>
  <si>
    <t xml:space="preserve"> Por Accidentes de Trabajo</t>
  </si>
  <si>
    <t xml:space="preserve"> Por Accidentes de Trayecto</t>
  </si>
  <si>
    <t xml:space="preserve"> Por Enfermedad Profesional</t>
  </si>
  <si>
    <t>NUMERO DE DIAS DE SUBSIDIOS PAGADOS POR ACCIDENTES DEL TRABAJO,</t>
  </si>
  <si>
    <t>MONTO TOTAL DE SUBSIDIOS PAGADOS POR ACCIDENTES DEL TRABAJO,</t>
  </si>
  <si>
    <t xml:space="preserve">NUMERO DE INDEMNIZACIONES POR ACCIDENTES DEL TRABAJO </t>
  </si>
  <si>
    <t>Y ENFERMEDADES PROFESIONALES PAGADAS SEGUN ENTIDAD</t>
  </si>
  <si>
    <t xml:space="preserve"> NUMERO DE EMPRESAS AFILIADAS A  C.C.A.F.</t>
  </si>
  <si>
    <t>C.C.A.F.</t>
  </si>
  <si>
    <t>DE LOS ANDES</t>
  </si>
  <si>
    <t>LA ARAUCANA</t>
  </si>
  <si>
    <t>LOS HEROES</t>
  </si>
  <si>
    <t>18 DE SEPT.</t>
  </si>
  <si>
    <t>G.MISTRAL</t>
  </si>
  <si>
    <t xml:space="preserve"> NUMERO DE TRABAJADORES AFILIADOS  A  C.C.A.F.</t>
  </si>
  <si>
    <t xml:space="preserve"> NUMERO DE PENSIONADOS AFILIADOS A C.C.A.F.</t>
  </si>
  <si>
    <t>TASAS DE INTERES MENSUAL PARA OPERACIONES NO REAJUSTABLES EN MONEDA NACIONAL,</t>
  </si>
  <si>
    <t>Monto menor o igual a 200 U.F.</t>
  </si>
  <si>
    <t>(en porcentajes)</t>
  </si>
  <si>
    <t>PLAZO 24 MESES</t>
  </si>
  <si>
    <t xml:space="preserve">Julio </t>
  </si>
  <si>
    <t>18 DE SEPTIEMBRE</t>
  </si>
  <si>
    <t>G. MISTRAL</t>
  </si>
  <si>
    <t>PLAZO 36 MESES</t>
  </si>
  <si>
    <t>PLAZO 60 MESES</t>
  </si>
  <si>
    <t>(En miles de $)</t>
  </si>
  <si>
    <t xml:space="preserve">   C. C. A. F.</t>
  </si>
  <si>
    <t xml:space="preserve">TOTAL </t>
  </si>
  <si>
    <t>De los Andes</t>
  </si>
  <si>
    <t>La Araucana</t>
  </si>
  <si>
    <t>Los Héroes</t>
  </si>
  <si>
    <t xml:space="preserve">18 de Septiembre </t>
  </si>
  <si>
    <t>Gabriela Mistral</t>
  </si>
  <si>
    <t>PRENATAL</t>
  </si>
  <si>
    <t>ISAPRE</t>
  </si>
  <si>
    <t>POSTNATAL</t>
  </si>
  <si>
    <t>TOTAL SISTEMA</t>
  </si>
  <si>
    <t>Cifras sujetas a revisión.</t>
  </si>
  <si>
    <t>NUMERO  DE ASIGNACIONES FAMILIARES  PAGADAS, SEGUN INSTITUCIONES</t>
  </si>
  <si>
    <t>I N S T I T U C I O N E S</t>
  </si>
  <si>
    <t>DIRECCION DE PREVISION DE CARABINEROS DE CHILE</t>
  </si>
  <si>
    <t xml:space="preserve">CAJA DE PREVISION DE LA DEFENSA NACIONAL </t>
  </si>
  <si>
    <t>SUB TOTAL CAJAS DE PREVISION</t>
  </si>
  <si>
    <t>C.C.A.F. LOS HEROES</t>
  </si>
  <si>
    <t>C.C.A.F. DE LOS ANDES</t>
  </si>
  <si>
    <t>C.C.A.F. GABRIELA MISTRAL</t>
  </si>
  <si>
    <t>C.C.A.F. 18 DE SEPTIEMBRE</t>
  </si>
  <si>
    <t>C.C.A.F. LA ARAUCANA</t>
  </si>
  <si>
    <t>SUB TOTAL C. C. A.  F.</t>
  </si>
  <si>
    <t>SERVICIO DE TESORERIAS</t>
  </si>
  <si>
    <t xml:space="preserve">SERV..  HIDROGRAF. Y OCEANOG. DE LA ARMADA </t>
  </si>
  <si>
    <t>INSTITUTO NACIONAL DE DEPORTES</t>
  </si>
  <si>
    <t>SERVICIO AEROFOTOGRAM. DE LA FUERZA AEREA DE CHILE</t>
  </si>
  <si>
    <t>DIRECCION GENERAL DE AERONAUTICA CIVIL</t>
  </si>
  <si>
    <t>INSTITUTO GEOGRAFICO MILITAR</t>
  </si>
  <si>
    <t>SUPERINTENDENCIA DE ELECTRICIDAD Y COMBUSTIBLES</t>
  </si>
  <si>
    <t>SUPERINTENDENCIA DE VALORES Y SEGUROS</t>
  </si>
  <si>
    <t>SERVICIO NACIONAL DE CAPACITACION Y EMPLEO</t>
  </si>
  <si>
    <t>INSTITUTO NACIONAL DE HIDRAULICA</t>
  </si>
  <si>
    <t>JUNTA NACIONAL DE AUXILIO ESCOLAR Y BECAS</t>
  </si>
  <si>
    <t>DIRECCION GENERAL DEL CREDITO PRENDARIO</t>
  </si>
  <si>
    <t>INSTITUTO NACIONAL DE ESTADISTICAS</t>
  </si>
  <si>
    <t>INSTITUTO DE DESARROLLO AGROPECUARIO</t>
  </si>
  <si>
    <t>SERVICIO AGRICOLA Y GANADERO</t>
  </si>
  <si>
    <t>COMISION NAC. DE INVESTIG. CIENTIFICA Y TECNOL.</t>
  </si>
  <si>
    <t>CORPORACION DE FOMENTO DE LA PRODUCCION</t>
  </si>
  <si>
    <t>COMISION CHILENA DE ENERGIA NUCLEAR</t>
  </si>
  <si>
    <t>SERVICIO NACIONAL DE MENORES</t>
  </si>
  <si>
    <t>CONTRALORIA GENERAL DE LA REPUBLICA</t>
  </si>
  <si>
    <t>SUPERINTENDENCIA DE SEGURIDAD SOCIAL</t>
  </si>
  <si>
    <t>SERVICIO NACIONAL DE TURISMO</t>
  </si>
  <si>
    <t>INSTITUTO ANTARTICO CHILENO</t>
  </si>
  <si>
    <t>PARQUE METROPOLITANO DE SANTIAGO</t>
  </si>
  <si>
    <t>COMISION CHILENA DEL COBRE</t>
  </si>
  <si>
    <t>COMISION NACIONAL DE ENERGIA</t>
  </si>
  <si>
    <t>SUPERINTENDENCIA DE SERVICIOS SANITARIOS</t>
  </si>
  <si>
    <t>SERVICIO NACIONAL DE LA MUJER</t>
  </si>
  <si>
    <t xml:space="preserve">SUPERINTENDENCIA DE SALUD </t>
  </si>
  <si>
    <t>FONDO DE SOLIDARIDAD E INVERSION SOCIAL</t>
  </si>
  <si>
    <t>FONDO NACIONAL DE SALUD</t>
  </si>
  <si>
    <t>CENTRAL DE ABAST. DEL SIST. NAC. DE SERVICIOS DE SALUD</t>
  </si>
  <si>
    <t>INSTITUTO DE SALUD PUBLICA</t>
  </si>
  <si>
    <t>C.R.S. CORDILLERA ORIENTE</t>
  </si>
  <si>
    <t>HOSPITAL PADRE ALBERTO HURTADO</t>
  </si>
  <si>
    <t>SUB  TOTAL  INSTITUCIONES DESCENTRALIZADAS</t>
  </si>
  <si>
    <t>SERVICIO DE SALUD METROP. SUR</t>
  </si>
  <si>
    <t>SERVICIO DE SALUD METROP. CENTRAL</t>
  </si>
  <si>
    <t>SERVICIO DE SALUD METROP. SUR ORIENTE</t>
  </si>
  <si>
    <t>SERVICIO DE SALUD METROPOLITANO ORIENTE</t>
  </si>
  <si>
    <t>SERVICIO DE SALUD METROPOLITANO NORTE</t>
  </si>
  <si>
    <t>SERVICIO DE SALUD METROPOLITANO OCCIDENTE</t>
  </si>
  <si>
    <t>SERVICIO DE SALUD ARICA</t>
  </si>
  <si>
    <t>SERVICIO DE SALUD IQUIQUE</t>
  </si>
  <si>
    <t>SERVICIO DE SALUD ANTOFAGASTA</t>
  </si>
  <si>
    <t>SERVICIO DE SALUD ATACAMA</t>
  </si>
  <si>
    <t>SERVICIO DE SALUD COQUIMBO</t>
  </si>
  <si>
    <t>SERVICIO DE SALUD VALPARAISO-SAN ANTONIO</t>
  </si>
  <si>
    <t>SERVICIO DE SALUD VIÑA DEL MAR-QUILLOTA</t>
  </si>
  <si>
    <t>SERVICIO DE SALUD DEL LIB. GRAL. BDO. O"HIGGINS</t>
  </si>
  <si>
    <t>SERVICIO DE SALUD DEL MAULE</t>
  </si>
  <si>
    <t>SERVICIO DE SALUD CONCEPCION</t>
  </si>
  <si>
    <t>SERVICIO DE SALUD ARAUCO</t>
  </si>
  <si>
    <t>SERVICIO DE SALUD TALCAHUANO</t>
  </si>
  <si>
    <t>SERVICIO DE SALUD ÑUBLE</t>
  </si>
  <si>
    <t>SERVICIO DE SALUD BIO - BIO</t>
  </si>
  <si>
    <t>SERVICIO DE SALUD ARAUCANIA NORTE</t>
  </si>
  <si>
    <t>SERVICIO DE SALUD ARAUCANIA SUR</t>
  </si>
  <si>
    <t>SERVICIO DE SALUD VALDIVIA</t>
  </si>
  <si>
    <t>SERVICIO DE SALUD OSORNO</t>
  </si>
  <si>
    <t>SERVICIO DE SALUD MAGALLANES</t>
  </si>
  <si>
    <t>SUB TOTAL SERVICIOS DE SALUD</t>
  </si>
  <si>
    <t>UNIVERSIDAD DE CHILE</t>
  </si>
  <si>
    <t>UNIVERSIDAD DE SANTIAGO DE CHILE</t>
  </si>
  <si>
    <t>UNIVERSIDAD TECNOLOGICA METROPOLITANA</t>
  </si>
  <si>
    <t>UNIVERSIDAD DE TARAPACA</t>
  </si>
  <si>
    <t>UNIVERSIDAD ARTURO PRAT</t>
  </si>
  <si>
    <t>UNIVERSIDAD DE ANTOFAGASTA</t>
  </si>
  <si>
    <t>UNIVERSIDAD DE LA SERENA</t>
  </si>
  <si>
    <t>UNIVERSIDAD DE VALPARAISO</t>
  </si>
  <si>
    <t>UNIVERSIDAD DE ATACAMA</t>
  </si>
  <si>
    <t>UNIVERSIDAD DE BIO-BIO</t>
  </si>
  <si>
    <t>UNIVERSIDAD DE LA FRONTERA</t>
  </si>
  <si>
    <t>UNIVERSIDAD DE LOS LAGOS</t>
  </si>
  <si>
    <t>UNIVERSIDAD DE MAGALLANES</t>
  </si>
  <si>
    <t>UNIVERSIDAD DE TALCA</t>
  </si>
  <si>
    <t>UNIVERSIDAD METROP.DE CIENCIAS DE LA EDUCACION</t>
  </si>
  <si>
    <t>UNIVERSIDAD PLAYA ANCHA DE CIENCIAS DE LA EDUCACION</t>
  </si>
  <si>
    <t>SUB TOTAL UNIV.E INSTITUTOS PROFES.</t>
  </si>
  <si>
    <t>ASOCIACION CHILENA DE SEGURIDAD</t>
  </si>
  <si>
    <t>M. DE  SEG. DE LA  CAMARA CH. DE LA CONSTRUCCION</t>
  </si>
  <si>
    <t>INSTITUTO DE SUGURIDAD DEL TRABAJO</t>
  </si>
  <si>
    <t>SUB TOTAL MUTUALIDADES</t>
  </si>
  <si>
    <t>A.F.P. CUPRUM S.A.</t>
  </si>
  <si>
    <t>A.F.P. HABITAT S.A.</t>
  </si>
  <si>
    <t>A.F.P. PLANVITAL S.A.</t>
  </si>
  <si>
    <t>A.F.P. PROVIDA S.A.</t>
  </si>
  <si>
    <t>SUB  TOTAL  A.  F. P.</t>
  </si>
  <si>
    <t>RENTA NACIONAL CIA. DE SEGUROS DE VIDA S.A.</t>
  </si>
  <si>
    <t>COMPAÑIA DE SEGUROS VIDA CORP S.A.</t>
  </si>
  <si>
    <t>BCI SEGUROS DE VIDA (EX-AXA )</t>
  </si>
  <si>
    <t>CIA.  DE SEGUROS DE VIDA CRUZ DEL SUR S.A.</t>
  </si>
  <si>
    <t>OHIO NATIONAL SEGUROS DE VIDA S.A.</t>
  </si>
  <si>
    <t>SUB  TOTAL  CIAS DE SEGURO</t>
  </si>
  <si>
    <t>TOTAL GENERAL</t>
  </si>
  <si>
    <t>GASTO EN ASIGNACIONES FAMILIARES  PAGADAS, SEGUN INSTITUCIONES</t>
  </si>
  <si>
    <t>C.R.S. PEÑALOLEN CORDILLERA ORIENTE</t>
  </si>
  <si>
    <t>SERVICIO DE SALUD ACONCAGUA</t>
  </si>
  <si>
    <t>SERV. DE SALUD  AYSEN DEL GRAL  C.  IBAÑEZ  DEL CAMPO</t>
  </si>
  <si>
    <t>PENTA VIDA COMPAÑÍA DE SEGUROS DE VIDA S.A.</t>
  </si>
  <si>
    <t>CHILENA CONSOLIDADA SEGUROS DE VIDA S.A.</t>
  </si>
  <si>
    <t>CIA. DE SEGUROS DE VIDA EUROAMERICA  S.A.</t>
  </si>
  <si>
    <t>CN LIFE CIA. DE SEGUROS DE VIDA S.A.</t>
  </si>
  <si>
    <t>SEGUROS VIDA SECURITY PREVISION  S.A.</t>
  </si>
  <si>
    <t>PRINCIPAL CIA.  DE SEGUROS DE VIDA CHILE S.A.</t>
  </si>
  <si>
    <t>Las cifras no incluyen las rebajas de cheques caducados y revalidados; si, los pagos retroactivos.</t>
  </si>
  <si>
    <t>Total País</t>
  </si>
  <si>
    <t xml:space="preserve"> SUBSIDIOS FAMILIARES EMITIDOS,  BENEFICIARIOS, MONTO Y CAUSANTES POR TIPO</t>
  </si>
  <si>
    <t>CAUSANTES</t>
  </si>
  <si>
    <t>Menores</t>
  </si>
  <si>
    <t>Embarazadas</t>
  </si>
  <si>
    <t>Madres</t>
  </si>
  <si>
    <t>TOTAL CAUSANTES</t>
  </si>
  <si>
    <t>N° DE BENEFICIARIOS</t>
  </si>
  <si>
    <t>Monto Emitido (miles de $)</t>
  </si>
  <si>
    <t>REGIONES</t>
  </si>
  <si>
    <t>NUMERO DE SUBSIDIOS DE CESANTIA PAGADOS POR F.U.P.F.</t>
  </si>
  <si>
    <t>De Los Andes</t>
  </si>
  <si>
    <t>18 de Septiembre</t>
  </si>
  <si>
    <t>Subtotal CCAF</t>
  </si>
  <si>
    <t>MONTO DE SUBSIDIOS DE CESANTIA PAGADOS POR EL F.U.P.F.</t>
  </si>
  <si>
    <t xml:space="preserve"> NUMERO DE SUBSIDIOS INICIADOS DE ORIGEN COMUN PAGADOS POR LAS C.C.A.F.</t>
  </si>
  <si>
    <t>T O T A L</t>
  </si>
  <si>
    <t>G. Mistral</t>
  </si>
  <si>
    <t>Fuente: Informes estadísticos y financieros mensuales de las CCAF.</t>
  </si>
  <si>
    <t>(Cifras en miles de $)</t>
  </si>
  <si>
    <t xml:space="preserve"> (*): Los montos incluyen aportes previsionales</t>
  </si>
  <si>
    <t>CIA. DE SEG.  DE VIDA CONSORCIO NACIONAL DE SEG. S.A.</t>
  </si>
  <si>
    <t xml:space="preserve"> BICE VIDA CIA. DE SEGUROS S.A. </t>
  </si>
  <si>
    <t>Ex Servicio de Seguro Social</t>
  </si>
  <si>
    <t>INSTITUTO DE INVESTIGACIONES Y CONTROL</t>
  </si>
  <si>
    <t>Viudez</t>
  </si>
  <si>
    <t>Orfandad</t>
  </si>
  <si>
    <t>MENORES</t>
  </si>
  <si>
    <t>RECIEN NACIDOS</t>
  </si>
  <si>
    <t>EMBARAZADAS</t>
  </si>
  <si>
    <t>MADRES</t>
  </si>
  <si>
    <t>NUMERO DE SUF, SEGÚN TIPO DE SUBSIDIO Y REGIONES</t>
  </si>
  <si>
    <t>NUMERO DE CAUSANTES DE SUBSIDIO FAMILIAR, POR REGIONES</t>
  </si>
  <si>
    <t>NUMERO DE SUBSIDIOS FAMILIARES EMITIDOS SEGÚN TIPO DE CAUSANTES Y REGIONES</t>
  </si>
  <si>
    <t>NUMERO DE CAUSANTES DE SUBSIDIOS FAMILIARES EMITIDOS, SEGÚN REGIONES</t>
  </si>
  <si>
    <t>A.Ch.S. (*)</t>
  </si>
  <si>
    <t xml:space="preserve">   ACCIDENTES</t>
  </si>
  <si>
    <t>NUMERO  DE TRABAJADORES PROTEGIDOS</t>
  </si>
  <si>
    <t>MUTUALES</t>
  </si>
  <si>
    <t>Asociación Chilena de Seguridad</t>
  </si>
  <si>
    <t>Mutual de Seguridad C.Ch.C.</t>
  </si>
  <si>
    <t>Instituto de Seguridad del Trabajo</t>
  </si>
  <si>
    <t>NUMERO  DE EMPRESAS ADHERENTES</t>
  </si>
  <si>
    <t>ACCIDENTES DEL TRABAJO</t>
  </si>
  <si>
    <t>ACCIDENTES DEL TRAYECTO</t>
  </si>
  <si>
    <t>ACCIDENTES DE TRAYECTO</t>
  </si>
  <si>
    <t>INVALIDOS</t>
  </si>
  <si>
    <t>Discapacitados Mentales</t>
  </si>
  <si>
    <t>Inválidos</t>
  </si>
  <si>
    <t>Disc. Mentales</t>
  </si>
  <si>
    <t>Sept.</t>
  </si>
  <si>
    <t>(*) Total de empleadores que cotizaron en el mes.</t>
  </si>
  <si>
    <t>C.Ch.C. (*)</t>
  </si>
  <si>
    <t>I.S.T. (*)</t>
  </si>
  <si>
    <t xml:space="preserve">Otras Ex Cajas de Previsión </t>
  </si>
  <si>
    <t>de Arica y Parinacota</t>
  </si>
  <si>
    <t>A.F.P. CAPITAL S.A.</t>
  </si>
  <si>
    <t>SUBTOTAL CIAS DE SEGUROS</t>
  </si>
  <si>
    <t>NUMERO DE PENSIONES VIGENTES DE LA LEY N°16.744 SEGÚN TIPO DE PENSION</t>
  </si>
  <si>
    <t>Asistencial</t>
  </si>
  <si>
    <t xml:space="preserve">C.Ch.C. </t>
  </si>
  <si>
    <t>Gran Invalidez</t>
  </si>
  <si>
    <t>Invalidez Parcial</t>
  </si>
  <si>
    <t>Invalidez Total</t>
  </si>
  <si>
    <t>MONTOS TOTALES DE PENSIONES DE LA LEY N°16.745 SEGUN TIPO DE PENSION</t>
  </si>
  <si>
    <t>MONTOS TOTALES DE PENSIONES DE LA LEY N°16.744 POR ACC. DEL TRAB. Y ENF. PROFES.</t>
  </si>
  <si>
    <t>NUMERO DE PENSIONES VIGENTES DE LA LEY N°16.744 POR ACC. DEL TRAB. Y ENF. PROFES.</t>
  </si>
  <si>
    <t>EMITIDAS A PAGO POR ACCIDENTES DEL TRABAJO Y ENFERMEDAD PROFESIONAL</t>
  </si>
  <si>
    <t>MONTOS TOTALES DE  PENSIONES VIGENTES DE LA LEY N°16.744 SEGÚN TIPO DE PENSION</t>
  </si>
  <si>
    <t>TIPO DE PENSION Y ENTIDAD</t>
  </si>
  <si>
    <t xml:space="preserve">A.F.P. PROVIDA S.A. </t>
  </si>
  <si>
    <t>MAPFRE COMPAÑÍA DE SEGUROS</t>
  </si>
  <si>
    <t xml:space="preserve">C.C.A.F. LOS HEROES </t>
  </si>
  <si>
    <t>1.- REGIMEN DE ACC. DEL TRABAJO Y ENFERMEDADES PROFESIONALES</t>
  </si>
  <si>
    <t>2.- REGIMEN CAJAS DE COMPENSACION DE ASIGNACION FAMILIAR</t>
  </si>
  <si>
    <t>3.- SUBSIDIOS POR INCAPACIDAD LABORAL</t>
  </si>
  <si>
    <t>4.- ASIGNACION FAMILIAR</t>
  </si>
  <si>
    <t>5.- BENEFICIOS ASISTENCIALES</t>
  </si>
  <si>
    <t>6.- OTROS BENEFICIOS</t>
  </si>
  <si>
    <t>SERVICIO DE SALUD CHILOE</t>
  </si>
  <si>
    <t>SEGUROS VIDA SECURITY PREVISION</t>
  </si>
  <si>
    <t>CORP VIDA  CIA. DE SEGUROS DE VIDA</t>
  </si>
  <si>
    <t>BICE VIDA SEGUROS DE VIDA</t>
  </si>
  <si>
    <t>MAPFRE SEGUROS</t>
  </si>
  <si>
    <t>INSTITUTO DE PREVISION SOCIAL</t>
  </si>
  <si>
    <t>INTITUTO DE SEGURIDAD LABORAL</t>
  </si>
  <si>
    <t xml:space="preserve">(**) : Incluye administradores delegados </t>
  </si>
  <si>
    <t>I.S.L.(ex INP) (*)</t>
  </si>
  <si>
    <t>ENTIDADES</t>
  </si>
  <si>
    <t>NUMERO DE TRABAJADORES PROTEGIDOS POR EL SEGURO DE LA LEY 16.744.</t>
  </si>
  <si>
    <t>NUMERO DE EMPRESAS ADHERENTES DE LA LEY 16.744.</t>
  </si>
  <si>
    <t>SERVICIO DE SALUD RELONCAVI (EXLLANQUIHUIE-CHILOE-PALENA)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</si>
  <si>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</si>
  <si>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(*) Total de Trabajadores que cotizaron en el mes.</t>
  </si>
  <si>
    <t>de Tarapaca</t>
  </si>
  <si>
    <t>de Antofagasta</t>
  </si>
  <si>
    <t>de Atacama</t>
  </si>
  <si>
    <t>de Coquimbo</t>
  </si>
  <si>
    <t>de O'Higgins</t>
  </si>
  <si>
    <t>del Maule</t>
  </si>
  <si>
    <t>de la Araucanía</t>
  </si>
  <si>
    <t>de los Ríos</t>
  </si>
  <si>
    <t>de los Lagos</t>
  </si>
  <si>
    <t>de Aysen</t>
  </si>
  <si>
    <t>de Magallanes</t>
  </si>
  <si>
    <t>Metropolitana</t>
  </si>
  <si>
    <t>CONSORCIO NACIONAL DE SEGUROS</t>
  </si>
  <si>
    <t>PRINCIPAL CIA.  DE SEGUROS DE VIDA  S.A.</t>
  </si>
  <si>
    <t>CHILENA CONSOLIDADA SEGUROS</t>
  </si>
  <si>
    <t>EUROAMERICA  SEGUROS DE VIDA S.A.</t>
  </si>
  <si>
    <t>CN LIFE CIA. DE SEGUROS</t>
  </si>
  <si>
    <t>PENTA VIDA</t>
  </si>
  <si>
    <t>BBVA SEGUROS DE VIDA S.A.</t>
  </si>
  <si>
    <t>(*) Información provisoria por estar incompleta.</t>
  </si>
  <si>
    <t>NUMERO DE ENTIDADES EMPLEADORAS COTIZANTES</t>
  </si>
  <si>
    <t xml:space="preserve">NUMERO DE TRABAJADORES POR LOS QUE SE COTIZÓ </t>
  </si>
  <si>
    <t>NUMERO DE SUBSIDIOS INICIADOS POR ACCIDENTES DEL TRABAJO</t>
  </si>
  <si>
    <t>NUMERO DE DÍAS DE SUBSIDIOS PAGADOS POR ACCIDENTES DEL TRABAJO</t>
  </si>
  <si>
    <t>NUMERO DE SUBSIDIOS POR DISCAPACIDAD MENTAL, SEGÚN REGIONES</t>
  </si>
  <si>
    <t>MONTO EMITIDO EN SUBSIDIOS POR DISCAPACIDAD MENTAL, SEGÚN REGIONES</t>
  </si>
  <si>
    <t>(Miles de $)</t>
  </si>
  <si>
    <t>COMISION NAC. DE INVESTIG. CIENTIFICA Y TECNOL. (1)</t>
  </si>
  <si>
    <t>I.S.L.(ex INP) (**)</t>
  </si>
  <si>
    <t xml:space="preserve">LOS HEROES </t>
  </si>
  <si>
    <t>NUMERO DE CREDITOS DE CONSUMO OTORGADOS POR EL SISTEMA C.C.A.F.</t>
  </si>
  <si>
    <t>MONTOS  EN CREDITOS DE CONSUMO OTORGADOS POR EL SISTEMA C.C.A.F.</t>
  </si>
  <si>
    <t>NUMERO DE CREDITOS DE HIPOTECARIOS OTORGADOS POR EL SISTEMA C.C.A.F.</t>
  </si>
  <si>
    <t>MONTOS  EN CREDITOS HIPOTECARIOS OTORGADOS POR EL SISTEMA C.C.A.F.</t>
  </si>
  <si>
    <t xml:space="preserve">S. DE SALUD </t>
  </si>
  <si>
    <t xml:space="preserve">I.S.T. (*) </t>
  </si>
  <si>
    <t xml:space="preserve">I.S.T. </t>
  </si>
  <si>
    <t xml:space="preserve">A.Ch.S. </t>
  </si>
  <si>
    <t>CORPORACION ASISTENCIA JUDICIAL REG. METROPOLITANA</t>
  </si>
  <si>
    <t>SERVICIO DE SALUD METROP. ORIENTE</t>
  </si>
  <si>
    <t>SERVICIO DE SALUD METROP. NORTE</t>
  </si>
  <si>
    <t>SERVICIO DE SALUD METROP. OCCIDENTE</t>
  </si>
  <si>
    <t>SERVICIO DE SALUD VALPO-SAN ANTONIO</t>
  </si>
  <si>
    <t>SERVICIO DE SALUD O'HIGGINS</t>
  </si>
  <si>
    <t>SERVICIO DE SALUD DEL RELONCAVI</t>
  </si>
  <si>
    <t xml:space="preserve">SERV. DE SALUD  AYSEN DEL G. </t>
  </si>
  <si>
    <t>NUMERO DE PENSIONES VIGENTES DE LA LEY N°16.744 SEGUN TIPO DE PENSION</t>
  </si>
  <si>
    <t>NUMERO DE PENSIONES VIGENTES DE LA LEY N°16.744 SEGUN ENTIDAD</t>
  </si>
  <si>
    <t>(a) Corresponde al total de Empresas que declararon cotizaciones, independientemente que las hayan pagado o no.</t>
  </si>
  <si>
    <t>POR EL SEGURO DE LA LEY N°16.744 (a)</t>
  </si>
  <si>
    <t>(a) Corresponde al total de trabajadores por quienes se declararon cotizaciones, independientemente que se hayan pagado o no.</t>
  </si>
  <si>
    <t>DE LA LEY N°16.744 (a)</t>
  </si>
  <si>
    <t xml:space="preserve"> Por Accidentes de Trabajo </t>
  </si>
  <si>
    <t>TOTAL TRABAJADORES</t>
  </si>
  <si>
    <t>TOTAL EMPRESAS</t>
  </si>
  <si>
    <t>(*)  Incluye días perdidos por accidentes  de trayecto y por enfermedad profesional, e información de los administradores delegados.</t>
  </si>
  <si>
    <t>I P S</t>
  </si>
  <si>
    <t>NUMERO DE SUBSIDIOS INICIADOS POR ACCIDENTES DEL TRABAJO,</t>
  </si>
  <si>
    <t>(*) Incluye N° de pensiones por accidentes  de trabajo y por enfermedad profesional.</t>
  </si>
  <si>
    <t>NUMERO DE SUBSIDIOS POR DISCAPACIDAD MENTAL, SEGUN REGIONES</t>
  </si>
  <si>
    <t>de Valparaíso</t>
  </si>
  <si>
    <t>del Biobío</t>
  </si>
  <si>
    <t>SUPERINTENDENCIA DE SALUD</t>
  </si>
  <si>
    <t>CENTRAL DE ABASTECIMIENTO DEL S.N.S.S.</t>
  </si>
  <si>
    <t>CENTRO DE REFERENCIA DE SALUD DE MAIPU</t>
  </si>
  <si>
    <t>CORPORACION DE ASISTENCIA JUDICIAL</t>
  </si>
  <si>
    <t xml:space="preserve">I.S.L.(ex INP) </t>
  </si>
  <si>
    <t xml:space="preserve">Invalidez Parcial </t>
  </si>
  <si>
    <t>Invalidez Total (*)</t>
  </si>
  <si>
    <t>(*) Incluye N° de pensiones por Invalidez Parcial y Gran Invalidez.</t>
  </si>
  <si>
    <t>(*) Las cifras incluyen  monto de pensiones emitidas a pago de Accidentes del trabajo y Enfermedades Profesionales.</t>
  </si>
  <si>
    <t>I.S.L.(ex INP) (b)</t>
  </si>
  <si>
    <t>(b) Incluye Administradores Delegados</t>
  </si>
  <si>
    <t>NUMERO DE ACCIDENTES, SEGUN TIPO DE ACCIDENTE Y NUMERO DE ENFERMEDADES PROFESIONALES  DIAGNOSTICADAS POR MUTUAL</t>
  </si>
  <si>
    <t>NUMERO DE DIAS PERDIDOS, POR ACCIDENTES DEL TRABAJO Y DE TRAYECTO, SEGUN TIPO DE ACCIDENTE Y NUMERO DE DIAS PERDIDOS POR ENFERMEDAD PROFESIONAL, POR MUTUAL</t>
  </si>
  <si>
    <t>ADMINISTRADORES DELEGADOS (2)</t>
  </si>
  <si>
    <t xml:space="preserve"> Por Accidentes de Trabajo (1)</t>
  </si>
  <si>
    <t xml:space="preserve">(1) Incluye indemnizaciones por accidentes de trayecto. </t>
  </si>
  <si>
    <t>(2) Incluye indemnizaciones por accidentes  de trabajo, trayecto y por enfermedad profesional.</t>
  </si>
  <si>
    <t>INSTITUTO DE SEGURIDAD LABORAL</t>
  </si>
  <si>
    <t>ADMINISTRADORA FONDOS CESANTIA  (AFC)</t>
  </si>
  <si>
    <t xml:space="preserve">Marzo </t>
  </si>
  <si>
    <t>trabajador</t>
  </si>
  <si>
    <t>pensionado</t>
  </si>
  <si>
    <t>SERV..  HIDROGRAF. Y OCEANOG. DE LA ARMADA (1)</t>
  </si>
  <si>
    <t>FABRICA Y MAESTRANZAS DEL EJERCITO (1)</t>
  </si>
  <si>
    <t>SUPERINTENDENCIA DE SERVICIOS SANITARIOS (1)</t>
  </si>
  <si>
    <t>INSTITUTO NACIONAL DE HIDRAULICA (1)</t>
  </si>
  <si>
    <t>CORPORACION DE FOMENTO DE LA PRODUCCION (1)</t>
  </si>
  <si>
    <t xml:space="preserve">SERVICIO NACIONAL DE TURISMO </t>
  </si>
  <si>
    <t>PARQUE METROPOLITANO DE SANTIAGO (2)</t>
  </si>
  <si>
    <t xml:space="preserve">C.R.S. DE MAIPU </t>
  </si>
  <si>
    <t>INFORMACION ESTADISTICA MENSUAL AÑO 2012</t>
  </si>
  <si>
    <t>AÑO 2012</t>
  </si>
  <si>
    <t xml:space="preserve">Agosto </t>
  </si>
  <si>
    <t>2 0 1 2</t>
  </si>
  <si>
    <t>GASTO EN SUBSIDIOS MATERNALES PAGADOS POR EL F.U.P.F. AÑO 2012</t>
  </si>
  <si>
    <t>POSTNATAL PARENTAL</t>
  </si>
  <si>
    <t>E.G. NIÑO M. DE 1 AÑO</t>
  </si>
  <si>
    <t>DEFENSORIA PENAL PUBLICA</t>
  </si>
  <si>
    <t xml:space="preserve">Enero </t>
  </si>
  <si>
    <t xml:space="preserve">INSTITUTO DE  PREVISION SOCIAL  </t>
  </si>
  <si>
    <t>N° DE SUBSIDIOS INICIADOS SISTEMA DE SUBSIDIOS MATERNALES (1)</t>
  </si>
  <si>
    <t>(1) No incluye las prórrogas, esto es, las licencias emitidas inmediatamente a continación de la anterior por el mismo diagnóstico.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</si>
  <si>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</si>
  <si>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</si>
  <si>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</si>
  <si>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</si>
  <si>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</si>
  <si>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</si>
  <si>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</si>
  <si>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</si>
  <si>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</si>
  <si>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</si>
  <si>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</si>
  <si>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</si>
  <si>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incluye Intermediación Financiera.</t>
  </si>
  <si>
    <t xml:space="preserve"> NUMERO DE PRESTAMOS OTORGADOS POR EL SISTEMA C.C.A.F. A AFILIADOS TRABAJADORES</t>
  </si>
  <si>
    <t xml:space="preserve">          AÑO 2012</t>
  </si>
  <si>
    <t xml:space="preserve"> NUMERO DE PRESTAMOS OTORGADOS POR EL SISTEMA C.C.A.F. A AFILIADOS PENSIONADOS</t>
  </si>
  <si>
    <t xml:space="preserve"> NUMERO TOTAL DE CREDITOS DE CONSUMO OTORGADOS POR EL SISTEMA C.C.A.F.</t>
  </si>
  <si>
    <t xml:space="preserve">NUMERO DE CREDITOS HIPOTECARIOS OTORGADOS POR EL SISTEMA CCAF </t>
  </si>
  <si>
    <t xml:space="preserve"> MONTO TOTAL DE CREDITOS DE CONSUMO OTORGADOS POR EL SISTEMA C.C.A.F.</t>
  </si>
  <si>
    <t xml:space="preserve"> MONTO  DE PRESTAMOS OTORGADOS POR EL SISTEMA C.C.A.F. A AFILIADOS TRABAJADORES</t>
  </si>
  <si>
    <t>MONTO DE PRESTAMOS OTORGADOS POR EL SISTEMA C.C.A.F. A AFILIADOS PENSIONADOS</t>
  </si>
  <si>
    <t xml:space="preserve">MONTO DE CREDITOS HIPOTECARIOS OTORGADOS POR EL SISTEMA CCAF </t>
  </si>
  <si>
    <t>TOTAL ENFERMEDADES PROFESIONALES</t>
  </si>
  <si>
    <t xml:space="preserve">TOTAL ACCIDENTES </t>
  </si>
  <si>
    <t>TOTAL POR ENFERMEDADES PROFESIONALES</t>
  </si>
  <si>
    <t>TOTAL  POR ACCIDENTES</t>
  </si>
  <si>
    <t>MUTUALES / DIAS PERDIDOS</t>
  </si>
  <si>
    <t xml:space="preserve"> Por Accidentes de Trayecto </t>
  </si>
  <si>
    <t>(1) Metlife se fusionó con la Interamericana S eguros de Vida desde enero 2012.</t>
  </si>
  <si>
    <t>CORPSEGUROS  EX ING SEGUROS DE VIDA S.A.</t>
  </si>
  <si>
    <t>METLIFE CHILE SEGUROS DE VIDA  S.A. (1)</t>
  </si>
  <si>
    <t>METLIFE CHILE SEG. DE VIDA (FUSION LA INTERAMERICANA-METLIFE)</t>
  </si>
  <si>
    <t>CIA. DE SEGUROS CORPSEGUROS S.A.</t>
  </si>
  <si>
    <t>(1) Entidad fusionada con la Compañía La Internamericana</t>
  </si>
  <si>
    <t xml:space="preserve">Abril </t>
  </si>
  <si>
    <t>NÚMERO  DE TRABAJADORES PROTEGIDOS POR EL SEGURO DE LA LEY N° 16.744, SEGÚN SEXO</t>
  </si>
  <si>
    <t>MUTUALES (1) E I.S.L</t>
  </si>
  <si>
    <t>Prom. año</t>
  </si>
  <si>
    <t>Hombres</t>
  </si>
  <si>
    <t>Mujeres</t>
  </si>
  <si>
    <t>No infor.</t>
  </si>
  <si>
    <t xml:space="preserve">I.S.L. (2) </t>
  </si>
  <si>
    <t>(1) Corresponde al total de trabajadores por quienes se declararon cotizaciones, independientemente que se hayan pagado o no. Incluye Trabajadores Independientes.</t>
  </si>
  <si>
    <t>(2) Corresponde al total de trabajadores (incluidos los independientes) por quienes se pagaron cotizaciones. No incluye información de administradores delegados.</t>
  </si>
  <si>
    <t>NÚMERO DE ACCIDENTES (POR TIPO DE ACCIDENTE) Y DE ENFERMEDADES PROFESIONALES DIAGNOSTICADAS, SEGÚN MUTUAL Y SEXO</t>
  </si>
  <si>
    <r>
      <t>MUTUAL</t>
    </r>
    <r>
      <rPr>
        <b/>
        <sz val="11"/>
        <color theme="1"/>
        <rFont val="Arial"/>
        <family val="2"/>
      </rPr>
      <t>ES</t>
    </r>
  </si>
  <si>
    <r>
      <rPr>
        <b/>
        <sz val="11"/>
        <color theme="1"/>
        <rFont val="Arial"/>
        <family val="2"/>
      </rPr>
      <t>TOTAL</t>
    </r>
    <r>
      <rPr>
        <b/>
        <sz val="11"/>
        <rFont val="Arial"/>
        <family val="2"/>
      </rPr>
      <t xml:space="preserve"> GENERAL ACCIDENTES</t>
    </r>
  </si>
  <si>
    <t>NÚMERO DE DÍAS PERDIDOS POR ACCIDENTES DEL TRABAJO Y DE TRAYECTO Y POR ENFERMEDADES PROFESIONALES DIAGNOSTICADAS, SEGÚN MUTUAL Y SEXO</t>
  </si>
  <si>
    <r>
      <t>MUTUAL</t>
    </r>
    <r>
      <rPr>
        <b/>
        <sz val="11"/>
        <color theme="1"/>
        <rFont val="Arial"/>
        <family val="2"/>
      </rPr>
      <t>ES / DÍAS PERDIDOS</t>
    </r>
  </si>
  <si>
    <t>POR ACCIDENTES DEL TRABAJO</t>
  </si>
  <si>
    <t>POR ACCIDENTES DE TRAYECTO</t>
  </si>
  <si>
    <t>POR ENFERMEDADES PROFESIONALES</t>
  </si>
  <si>
    <t>NUMERO DE DIAS PERDIDOS POR ACC. DEL TRABAJO Y DE TRAYECTO Y POR ENFERMEDADES PROFESIONALES  SEGÚN MUTUAL Y SEXO</t>
  </si>
  <si>
    <t>NUMERO DE ACCIDENTES, (POR TIPO DE ACCIDENTE) Y NUMERO DE ENFERMEDADES PROFESIONALES DIAGNOSTICADAS SEGÚN MUTUAL</t>
  </si>
  <si>
    <t>NUMERO DE DIAS PERDIDOS, POR ACC. DEL TRAB. Y DE TRAYECTO, Y POR ENFERMEDADES PROFESIONALES DIAGNOSTICADAS, SEGÚN MUTUAL.</t>
  </si>
  <si>
    <t>NUMERO DE ACCIDENTES Y DE TRAYECTO Y DE ENFERMEDADES PROFESIONALES DIAGNOSTICADAS, SEGÚN MUTUAL Y SEXO</t>
  </si>
  <si>
    <t xml:space="preserve"> NÚMERO DE TRABAJADORAS MUJERES AFILIADAS  A  C.C.A.F.</t>
  </si>
  <si>
    <t xml:space="preserve"> NÚMERO DE TRABAJADORES HOMBRES AFILIADOS  A  C.C.A.F.</t>
  </si>
  <si>
    <t xml:space="preserve"> NÚMERO DE PENSIONADAS MUJERES AFILIADAS  A  C.C.A.F.</t>
  </si>
  <si>
    <t xml:space="preserve"> NÚMERO DE PENSIONADOS HOMBRES AFILIADOS  A  C.C.A.F.</t>
  </si>
  <si>
    <t>NUMERO DE TRABAJADORES  AFILIADOS A LAS CCAF POR SEXO</t>
  </si>
  <si>
    <t>NUMERO DE PENSIONADOS AFILIADOS A LAS CCAF POR SEXO</t>
  </si>
  <si>
    <t xml:space="preserve"> NÚMERO TOTAL DE TRABAJADORES AFILIADOS  A  C.C.A.F. POR SEXO</t>
  </si>
  <si>
    <t xml:space="preserve"> NÚMERO TOTAL DE PENSIONADOS AFILIADOS  A  C.C.A.F. POR SEXO</t>
  </si>
  <si>
    <t>TOTAL DE CAUSANTES DE SUBSIDIO UNICO FAMILIAR, POR COMUNA</t>
  </si>
  <si>
    <t>Comuna</t>
  </si>
  <si>
    <t>TOTAL NACIONAL</t>
  </si>
  <si>
    <t>Camarones</t>
  </si>
  <si>
    <t>Putre</t>
  </si>
  <si>
    <t>Alto Hospicio</t>
  </si>
  <si>
    <t>Colchane</t>
  </si>
  <si>
    <t>Huara</t>
  </si>
  <si>
    <t>Iquique</t>
  </si>
  <si>
    <t>Pica</t>
  </si>
  <si>
    <t>Pozo Almonte</t>
  </si>
  <si>
    <t>Antofagasta</t>
  </si>
  <si>
    <t>Calama</t>
  </si>
  <si>
    <t>Mejillones</t>
  </si>
  <si>
    <t>Sierra Gorda</t>
  </si>
  <si>
    <t>Taltal</t>
  </si>
  <si>
    <t>Tocopilla</t>
  </si>
  <si>
    <t>Alto del Carmen</t>
  </si>
  <si>
    <t>Caldera</t>
  </si>
  <si>
    <t>Freirina</t>
  </si>
  <si>
    <t>Huasco</t>
  </si>
  <si>
    <t>Tierra Amarilla</t>
  </si>
  <si>
    <t>Vallenar</t>
  </si>
  <si>
    <t>Andacollo</t>
  </si>
  <si>
    <t>Canela</t>
  </si>
  <si>
    <t>Coquimbo</t>
  </si>
  <si>
    <t>Illapel</t>
  </si>
  <si>
    <t>La Higuera</t>
  </si>
  <si>
    <t>La Serena</t>
  </si>
  <si>
    <t>Los Vilos</t>
  </si>
  <si>
    <t>Monte Patria</t>
  </si>
  <si>
    <t>Ovalle</t>
  </si>
  <si>
    <t>Punitaqui</t>
  </si>
  <si>
    <t>Salamanca</t>
  </si>
  <si>
    <t>Algarrobo</t>
  </si>
  <si>
    <t>Cabildo</t>
  </si>
  <si>
    <t>Calle Larga</t>
  </si>
  <si>
    <t>Cartagena</t>
  </si>
  <si>
    <t>Catemu</t>
  </si>
  <si>
    <t>El Quisco</t>
  </si>
  <si>
    <t>El Tabo</t>
  </si>
  <si>
    <t>Hijuelas</t>
  </si>
  <si>
    <t>Isla de Pascua</t>
  </si>
  <si>
    <t>La Cruz</t>
  </si>
  <si>
    <t>La Ligua</t>
  </si>
  <si>
    <t>Limache</t>
  </si>
  <si>
    <t>Los Andes</t>
  </si>
  <si>
    <t>Nogales</t>
  </si>
  <si>
    <t>Olmue</t>
  </si>
  <si>
    <t>Panquehue</t>
  </si>
  <si>
    <t>Papudo</t>
  </si>
  <si>
    <t>Petorca</t>
  </si>
  <si>
    <t>Putaendo</t>
  </si>
  <si>
    <t>Quillota</t>
  </si>
  <si>
    <t>Quilpue</t>
  </si>
  <si>
    <t>Quintero</t>
  </si>
  <si>
    <t>Rinconada</t>
  </si>
  <si>
    <t>San Antonio</t>
  </si>
  <si>
    <t>San Esteban</t>
  </si>
  <si>
    <t>San Felipe</t>
  </si>
  <si>
    <t>Santo Domingo</t>
  </si>
  <si>
    <t>Villa Alemana</t>
  </si>
  <si>
    <t>Zapallar</t>
  </si>
  <si>
    <t>Chimbarongo</t>
  </si>
  <si>
    <t>Codegua</t>
  </si>
  <si>
    <t>Coinco</t>
  </si>
  <si>
    <t>Coltauco</t>
  </si>
  <si>
    <t>Graneros</t>
  </si>
  <si>
    <t>La Estrella</t>
  </si>
  <si>
    <t>Las Cabras</t>
  </si>
  <si>
    <t>Litueche</t>
  </si>
  <si>
    <t>Lolol</t>
  </si>
  <si>
    <t>Malloa</t>
  </si>
  <si>
    <t>Marchihue</t>
  </si>
  <si>
    <t>Mostazal</t>
  </si>
  <si>
    <t>Nancagua</t>
  </si>
  <si>
    <t>Navidad</t>
  </si>
  <si>
    <t>Olivar</t>
  </si>
  <si>
    <t>Palmilla</t>
  </si>
  <si>
    <t>Paredones</t>
  </si>
  <si>
    <t>Peralillo</t>
  </si>
  <si>
    <t>Peumo</t>
  </si>
  <si>
    <t>Pichidegua</t>
  </si>
  <si>
    <t>Pichilemu</t>
  </si>
  <si>
    <t>Placilla</t>
  </si>
  <si>
    <t>Pumanque</t>
  </si>
  <si>
    <t>Rancagua</t>
  </si>
  <si>
    <t>Rengo</t>
  </si>
  <si>
    <t>San Fernando</t>
  </si>
  <si>
    <t>San Vicente</t>
  </si>
  <si>
    <t>Santa Cruz</t>
  </si>
  <si>
    <t>Cauquenes</t>
  </si>
  <si>
    <t>Chanco</t>
  </si>
  <si>
    <t>Curepto</t>
  </si>
  <si>
    <t>Empedrado</t>
  </si>
  <si>
    <t>Linares</t>
  </si>
  <si>
    <t>Maule</t>
  </si>
  <si>
    <t>Molina</t>
  </si>
  <si>
    <t>Parral</t>
  </si>
  <si>
    <t>Pelarco</t>
  </si>
  <si>
    <t>Pelluhue</t>
  </si>
  <si>
    <t>Pencahue</t>
  </si>
  <si>
    <t>Rauco</t>
  </si>
  <si>
    <t>Retiro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</si>
  <si>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</si>
  <si>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</si>
  <si>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</si>
  <si>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</si>
  <si>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</si>
  <si>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</si>
  <si>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</si>
  <si>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Villa Alegre</t>
  </si>
  <si>
    <t>Yerbas Buenas</t>
  </si>
  <si>
    <t>Antuco</t>
  </si>
  <si>
    <t>Arauco</t>
  </si>
  <si>
    <t>Bulnes</t>
  </si>
  <si>
    <t>Cabrero</t>
  </si>
  <si>
    <t>Chiguayante</t>
  </si>
  <si>
    <t>Cobquecura</t>
  </si>
  <si>
    <t>Coelemu</t>
  </si>
  <si>
    <t>Coihueco</t>
  </si>
  <si>
    <t>Contulmo</t>
  </si>
  <si>
    <t>Coronel</t>
  </si>
  <si>
    <t>Curanilahue</t>
  </si>
  <si>
    <t>El Carmen</t>
  </si>
  <si>
    <t>Florida</t>
  </si>
  <si>
    <t>Hualpen</t>
  </si>
  <si>
    <t>Hualqui</t>
  </si>
  <si>
    <t>Laja</t>
  </si>
  <si>
    <t>Lebu</t>
  </si>
  <si>
    <t>Los alamos</t>
  </si>
  <si>
    <t>Los angeles</t>
  </si>
  <si>
    <t>Lota</t>
  </si>
  <si>
    <t>Nacimiento</t>
  </si>
  <si>
    <t>Negrete</t>
  </si>
  <si>
    <t>Ninhue</t>
  </si>
  <si>
    <t>Pemuco</t>
  </si>
  <si>
    <t>Penco</t>
  </si>
  <si>
    <t>Pinto</t>
  </si>
  <si>
    <t>Portezuelo</t>
  </si>
  <si>
    <t>Quilaco</t>
  </si>
  <si>
    <t>Quilleco</t>
  </si>
  <si>
    <t>Quirihue</t>
  </si>
  <si>
    <t>Ranquil</t>
  </si>
  <si>
    <t>San Carlos</t>
  </si>
  <si>
    <t>San Ignacio</t>
  </si>
  <si>
    <t>San Rosendo</t>
  </si>
  <si>
    <t>Santa Juana</t>
  </si>
  <si>
    <t>Talcahuano</t>
  </si>
  <si>
    <t>Tome</t>
  </si>
  <si>
    <t>Tucapel</t>
  </si>
  <si>
    <t>Yumbel</t>
  </si>
  <si>
    <t>Yungay</t>
  </si>
  <si>
    <t>Angol</t>
  </si>
  <si>
    <t>Carahue</t>
  </si>
  <si>
    <t>Cholchol</t>
  </si>
  <si>
    <t>Collipulli</t>
  </si>
  <si>
    <t>Cunco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</si>
  <si>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</si>
  <si>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</si>
  <si>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</si>
  <si>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</si>
  <si>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</si>
  <si>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</si>
  <si>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</si>
  <si>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</si>
  <si>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</si>
  <si>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</si>
  <si>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</si>
  <si>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</si>
  <si>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</si>
  <si>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</si>
  <si>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Renaico</t>
  </si>
  <si>
    <t>Temuco</t>
  </si>
  <si>
    <t>Teodoro Schmidt</t>
  </si>
  <si>
    <t>Victoria</t>
  </si>
  <si>
    <t>Villarrica</t>
  </si>
  <si>
    <t>Corral</t>
  </si>
  <si>
    <t>Futrono</t>
  </si>
  <si>
    <t>Lago Ranco</t>
  </si>
  <si>
    <t>Lanco</t>
  </si>
  <si>
    <t>Los Lagos</t>
  </si>
  <si>
    <t>Mariquina</t>
  </si>
  <si>
    <t>Paillaco</t>
  </si>
  <si>
    <t>Panguipulli</t>
  </si>
  <si>
    <t>Valdivia</t>
  </si>
  <si>
    <t>Ancud</t>
  </si>
  <si>
    <t>Calbuco</t>
  </si>
  <si>
    <t>Castro</t>
  </si>
  <si>
    <t>Chaiten</t>
  </si>
  <si>
    <t>Chonchi</t>
  </si>
  <si>
    <t>Dalcahue</t>
  </si>
  <si>
    <t>Fresia</t>
  </si>
  <si>
    <t>Frutillar</t>
  </si>
  <si>
    <t>Futaleufu</t>
  </si>
  <si>
    <t>Hualaihue</t>
  </si>
  <si>
    <t>Llanquihue</t>
  </si>
  <si>
    <t>Los Muermos</t>
  </si>
  <si>
    <t>Maullin</t>
  </si>
  <si>
    <t>Osorno</t>
  </si>
  <si>
    <t>Palena</t>
  </si>
  <si>
    <t>Purranque</t>
  </si>
  <si>
    <t>Puyehue</t>
  </si>
  <si>
    <t>Quemchi</t>
  </si>
  <si>
    <t>Quinchao</t>
  </si>
  <si>
    <t>San Pablo</t>
  </si>
  <si>
    <t>Chile Chico</t>
  </si>
  <si>
    <t>Cisnes</t>
  </si>
  <si>
    <t>Cochrane</t>
  </si>
  <si>
    <t>Guaitecas</t>
  </si>
  <si>
    <t>Lago Verde</t>
  </si>
  <si>
    <t>O"Higgins</t>
  </si>
  <si>
    <t>Tortel</t>
  </si>
  <si>
    <t>Laguna Blanca</t>
  </si>
  <si>
    <t>Porvenir</t>
  </si>
  <si>
    <t>Primavera</t>
  </si>
  <si>
    <t>Punta Arenas</t>
  </si>
  <si>
    <t>San Gregorio</t>
  </si>
  <si>
    <t>Timaukel</t>
  </si>
  <si>
    <t>Torres del Paine</t>
  </si>
  <si>
    <t>Buin</t>
  </si>
  <si>
    <t>Calera de Tango</t>
  </si>
  <si>
    <t>Cerrillos</t>
  </si>
  <si>
    <t>Cerro Navia</t>
  </si>
  <si>
    <t>Colina</t>
  </si>
  <si>
    <t>El Bosque</t>
  </si>
  <si>
    <t>El Monte</t>
  </si>
  <si>
    <t>Huechuraba</t>
  </si>
  <si>
    <t>Independencia</t>
  </si>
  <si>
    <t>Isla de Maipo</t>
  </si>
  <si>
    <t>La Cisterna</t>
  </si>
  <si>
    <t>La Florida</t>
  </si>
  <si>
    <t>La Granja</t>
  </si>
  <si>
    <t>La Pintana</t>
  </si>
  <si>
    <t>La Reina</t>
  </si>
  <si>
    <t>Lampa</t>
  </si>
  <si>
    <t>Las Condes</t>
  </si>
  <si>
    <t>Lo Barnechea</t>
  </si>
  <si>
    <t>Lo Espejo</t>
  </si>
  <si>
    <t>Lo Prado</t>
  </si>
  <si>
    <t>Macul</t>
  </si>
  <si>
    <t>Melipilla</t>
  </si>
  <si>
    <t>Padre Hurtado</t>
  </si>
  <si>
    <t>Paine</t>
  </si>
  <si>
    <t>Pirque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</si>
  <si>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</si>
  <si>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</si>
  <si>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</si>
  <si>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</si>
  <si>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</si>
  <si>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</si>
  <si>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</si>
  <si>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Bernardo</t>
  </si>
  <si>
    <t>San Miguel</t>
  </si>
  <si>
    <t>San Pedro</t>
  </si>
  <si>
    <t>Santiago</t>
  </si>
  <si>
    <t>Talagante</t>
  </si>
  <si>
    <t>Tiltil</t>
  </si>
  <si>
    <t>Vitacura</t>
  </si>
  <si>
    <t>La equivalencia de las 200 UF es $4.576.210 al 30/11/2012</t>
  </si>
  <si>
    <t>MES:  Diciembre 2012</t>
  </si>
  <si>
    <t xml:space="preserve">PROMEDIO </t>
  </si>
  <si>
    <t>AÑO</t>
  </si>
  <si>
    <t>Cifras en revisión</t>
  </si>
  <si>
    <t>Cifras en revisión por no tener el 100% del género</t>
  </si>
  <si>
    <t>Noviemb</t>
  </si>
  <si>
    <t>SEGÚN PLAZOS, VIGENTES AL ULTIMO DIA DE CADA MES. AÑO 2012</t>
  </si>
  <si>
    <t>Promedio</t>
  </si>
  <si>
    <t>ARICA</t>
  </si>
  <si>
    <t>General Lagos</t>
  </si>
  <si>
    <t>Camiña</t>
  </si>
  <si>
    <t>María Elena</t>
  </si>
  <si>
    <t>OLLAGÜE</t>
  </si>
  <si>
    <t>SAN PEDRO DE ATACAMA</t>
  </si>
  <si>
    <t>Chañaral</t>
  </si>
  <si>
    <t>Copiapó</t>
  </si>
  <si>
    <t>Diego de Almagro</t>
  </si>
  <si>
    <t>Combarbalá</t>
  </si>
  <si>
    <t>Paiguano</t>
  </si>
  <si>
    <t>Río Hurtado</t>
  </si>
  <si>
    <t>Vicuña</t>
  </si>
  <si>
    <t>Casablanca</t>
  </si>
  <si>
    <t>Concón</t>
  </si>
  <si>
    <t>Juan Fernández</t>
  </si>
  <si>
    <t>Calera</t>
  </si>
  <si>
    <t>Llaillay</t>
  </si>
  <si>
    <t>Puchuncaví</t>
  </si>
  <si>
    <t>Santa María</t>
  </si>
  <si>
    <t>Valparaíso</t>
  </si>
  <si>
    <t>Viña del Mar</t>
  </si>
  <si>
    <t>Chépica</t>
  </si>
  <si>
    <t>Doñihue</t>
  </si>
  <si>
    <t>Machalí</t>
  </si>
  <si>
    <t>Quinta de Tilcoco</t>
  </si>
  <si>
    <t>Requínoa</t>
  </si>
  <si>
    <t>Colbún</t>
  </si>
  <si>
    <t>Constitución</t>
  </si>
  <si>
    <t>Curicó</t>
  </si>
  <si>
    <t>Hualañé</t>
  </si>
  <si>
    <t>Licantén</t>
  </si>
  <si>
    <t>Longaví</t>
  </si>
  <si>
    <t>Río Claro</t>
  </si>
  <si>
    <t>Vichuquén</t>
  </si>
  <si>
    <t>Alto Bío Bío</t>
  </si>
  <si>
    <t>Cañete</t>
  </si>
  <si>
    <t>Chillán</t>
  </si>
  <si>
    <t>Chillán Viejo</t>
  </si>
  <si>
    <t>Concepción</t>
  </si>
  <si>
    <t>MULCHÉN</t>
  </si>
  <si>
    <t>ÑIQUÉN</t>
  </si>
  <si>
    <t>Quillón</t>
  </si>
  <si>
    <t>San Fabián</t>
  </si>
  <si>
    <t>San Nicolás</t>
  </si>
  <si>
    <t>San pedro de la Paz</t>
  </si>
  <si>
    <t>Santa Bárbara</t>
  </si>
  <si>
    <t>Tirúa</t>
  </si>
  <si>
    <t>Treguaco</t>
  </si>
  <si>
    <t>Curacautín</t>
  </si>
  <si>
    <t>Pitrufquén</t>
  </si>
  <si>
    <t>Saavedra</t>
  </si>
  <si>
    <t>Pucón</t>
  </si>
  <si>
    <t>Purén</t>
  </si>
  <si>
    <t>Toltén</t>
  </si>
  <si>
    <t>Traiguén</t>
  </si>
  <si>
    <t>Vilcún</t>
  </si>
  <si>
    <t>La Unión</t>
  </si>
  <si>
    <t>Máfil</t>
  </si>
  <si>
    <t>Río Bueno</t>
  </si>
  <si>
    <t>Cochamó</t>
  </si>
  <si>
    <t>Curaco de Vélez</t>
  </si>
  <si>
    <t>Puerto Montt</t>
  </si>
  <si>
    <t>Puerto Octay</t>
  </si>
  <si>
    <t>Puerto Varas</t>
  </si>
  <si>
    <t>Puqueldón</t>
  </si>
  <si>
    <t>Queilén</t>
  </si>
  <si>
    <t>Quellón</t>
  </si>
  <si>
    <t>Río Negro</t>
  </si>
  <si>
    <t>San Juan de la Costa</t>
  </si>
  <si>
    <t>Aisen</t>
  </si>
  <si>
    <t>Coihaique</t>
  </si>
  <si>
    <t>Río Ibañez</t>
  </si>
  <si>
    <t>Antártica</t>
  </si>
  <si>
    <t>CABO DE HORNOS (EX-NAVARINO)</t>
  </si>
  <si>
    <t>Natales</t>
  </si>
  <si>
    <t>Río Verde</t>
  </si>
  <si>
    <t>Alhué</t>
  </si>
  <si>
    <t>Conchalí</t>
  </si>
  <si>
    <t>Curacaví</t>
  </si>
  <si>
    <t>Estación Central</t>
  </si>
  <si>
    <t>Maipú</t>
  </si>
  <si>
    <t>María Pinto</t>
  </si>
  <si>
    <t>Ñuñoa</t>
  </si>
  <si>
    <t>Pedro Aguirre Cerda</t>
  </si>
  <si>
    <t>Peñaflor</t>
  </si>
  <si>
    <t>Peñalolén</t>
  </si>
  <si>
    <t>San José de Maipo</t>
  </si>
  <si>
    <t>San Joaquín</t>
  </si>
  <si>
    <t>San Ramón</t>
  </si>
  <si>
    <t>Recien Nacidos (*)</t>
  </si>
  <si>
    <t>(*) Corresponde sólo a los recién nacidos en el mes.</t>
  </si>
  <si>
    <t>Cifras sujetas a modificación.</t>
  </si>
  <si>
    <t>datos reprocesados</t>
  </si>
  <si>
    <t>Actualizado al 17/10/2013</t>
  </si>
</sst>
</file>

<file path=xl/styles.xml><?xml version="1.0" encoding="utf-8"?>
<styleSheet xmlns="http://schemas.openxmlformats.org/spreadsheetml/2006/main">
  <numFmts count="8">
    <numFmt numFmtId="5" formatCode="&quot;$&quot;\ #,##0;\-&quot;$&quot;\ #,##0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_);\(#,##0\)"/>
    <numFmt numFmtId="167" formatCode="#,##0;[Red]#,##0"/>
    <numFmt numFmtId="168" formatCode="_-* #,##0.00\ _P_t_s_-;\-* #,##0.00\ _P_t_s_-;_-* &quot;-&quot;??\ _P_t_s_-;_-@_-"/>
    <numFmt numFmtId="169" formatCode="#,##0_ ;[Red]\-#,##0\ "/>
  </numFmts>
  <fonts count="4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8"/>
      <name val="Arial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sz val="10"/>
      <name val="Helv"/>
    </font>
    <font>
      <b/>
      <sz val="8"/>
      <color indexed="8"/>
      <name val="Arial"/>
      <family val="2"/>
    </font>
    <font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Helv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3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792">
    <xf numFmtId="0" fontId="0" fillId="0" borderId="0" xfId="0"/>
    <xf numFmtId="0" fontId="3" fillId="2" borderId="0" xfId="0" applyFont="1" applyFill="1"/>
    <xf numFmtId="0" fontId="2" fillId="3" borderId="0" xfId="1" applyFill="1" applyBorder="1" applyAlignment="1" applyProtection="1"/>
    <xf numFmtId="3" fontId="3" fillId="3" borderId="1" xfId="0" applyNumberFormat="1" applyFont="1" applyFill="1" applyBorder="1"/>
    <xf numFmtId="0" fontId="0" fillId="2" borderId="0" xfId="0" applyFill="1"/>
    <xf numFmtId="3" fontId="0" fillId="3" borderId="0" xfId="0" applyNumberFormat="1" applyFill="1"/>
    <xf numFmtId="3" fontId="7" fillId="3" borderId="0" xfId="0" applyNumberFormat="1" applyFont="1" applyFill="1" applyBorder="1" applyAlignment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0" xfId="0" applyNumberFormat="1" applyFill="1" applyBorder="1"/>
    <xf numFmtId="0" fontId="0" fillId="3" borderId="0" xfId="0" applyFill="1"/>
    <xf numFmtId="0" fontId="0" fillId="0" borderId="0" xfId="0" applyBorder="1"/>
    <xf numFmtId="3" fontId="14" fillId="3" borderId="3" xfId="0" applyNumberFormat="1" applyFont="1" applyFill="1" applyBorder="1" applyAlignment="1"/>
    <xf numFmtId="0" fontId="0" fillId="3" borderId="0" xfId="0" applyFill="1" applyAlignment="1">
      <alignment horizontal="centerContinuous"/>
    </xf>
    <xf numFmtId="0" fontId="8" fillId="3" borderId="0" xfId="0" applyFont="1" applyFill="1"/>
    <xf numFmtId="3" fontId="15" fillId="3" borderId="0" xfId="1" applyNumberFormat="1" applyFont="1" applyFill="1" applyBorder="1" applyAlignment="1" applyProtection="1">
      <alignment horizontal="left"/>
    </xf>
    <xf numFmtId="0" fontId="13" fillId="3" borderId="0" xfId="0" applyFont="1" applyFill="1"/>
    <xf numFmtId="0" fontId="15" fillId="3" borderId="0" xfId="1" applyFont="1" applyFill="1" applyBorder="1" applyAlignment="1" applyProtection="1">
      <alignment horizontal="left" wrapText="1"/>
    </xf>
    <xf numFmtId="0" fontId="15" fillId="3" borderId="0" xfId="1" applyFont="1" applyFill="1" applyBorder="1" applyAlignment="1" applyProtection="1">
      <alignment horizontal="left"/>
    </xf>
    <xf numFmtId="0" fontId="11" fillId="3" borderId="0" xfId="0" applyFont="1" applyFill="1"/>
    <xf numFmtId="0" fontId="16" fillId="3" borderId="0" xfId="0" applyFont="1" applyFill="1"/>
    <xf numFmtId="0" fontId="15" fillId="3" borderId="0" xfId="1" applyNumberFormat="1" applyFont="1" applyFill="1" applyBorder="1" applyAlignment="1" applyProtection="1">
      <alignment horizontal="left" wrapText="1"/>
    </xf>
    <xf numFmtId="0" fontId="17" fillId="2" borderId="0" xfId="0" applyFont="1" applyFill="1"/>
    <xf numFmtId="0" fontId="14" fillId="2" borderId="0" xfId="0" applyFont="1" applyFill="1"/>
    <xf numFmtId="3" fontId="0" fillId="0" borderId="0" xfId="0" applyNumberFormat="1"/>
    <xf numFmtId="3" fontId="14" fillId="3" borderId="1" xfId="0" applyNumberFormat="1" applyFont="1" applyFill="1" applyBorder="1"/>
    <xf numFmtId="3" fontId="14" fillId="3" borderId="2" xfId="0" applyNumberFormat="1" applyFont="1" applyFill="1" applyBorder="1"/>
    <xf numFmtId="3" fontId="8" fillId="3" borderId="2" xfId="0" applyNumberFormat="1" applyFont="1" applyFill="1" applyBorder="1"/>
    <xf numFmtId="3" fontId="8" fillId="3" borderId="4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3" fontId="8" fillId="3" borderId="7" xfId="0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8" fillId="3" borderId="10" xfId="0" applyNumberFormat="1" applyFont="1" applyFill="1" applyBorder="1"/>
    <xf numFmtId="3" fontId="8" fillId="3" borderId="1" xfId="0" applyNumberFormat="1" applyFont="1" applyFill="1" applyBorder="1"/>
    <xf numFmtId="3" fontId="8" fillId="3" borderId="11" xfId="0" applyNumberFormat="1" applyFont="1" applyFill="1" applyBorder="1"/>
    <xf numFmtId="3" fontId="0" fillId="3" borderId="12" xfId="0" applyNumberFormat="1" applyFill="1" applyBorder="1"/>
    <xf numFmtId="3" fontId="0" fillId="3" borderId="13" xfId="0" applyNumberFormat="1" applyFill="1" applyBorder="1" applyAlignment="1">
      <alignment horizontal="right"/>
    </xf>
    <xf numFmtId="3" fontId="8" fillId="3" borderId="14" xfId="0" applyNumberFormat="1" applyFont="1" applyFill="1" applyBorder="1"/>
    <xf numFmtId="3" fontId="8" fillId="3" borderId="15" xfId="0" applyNumberFormat="1" applyFont="1" applyFill="1" applyBorder="1"/>
    <xf numFmtId="3" fontId="14" fillId="3" borderId="0" xfId="0" applyNumberFormat="1" applyFont="1" applyFill="1" applyBorder="1"/>
    <xf numFmtId="3" fontId="8" fillId="3" borderId="16" xfId="0" applyNumberFormat="1" applyFont="1" applyFill="1" applyBorder="1" applyAlignment="1">
      <alignment horizontal="center"/>
    </xf>
    <xf numFmtId="3" fontId="8" fillId="3" borderId="17" xfId="0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3" borderId="18" xfId="0" applyNumberFormat="1" applyFont="1" applyFill="1" applyBorder="1"/>
    <xf numFmtId="3" fontId="13" fillId="3" borderId="0" xfId="0" applyNumberFormat="1" applyFont="1" applyFill="1" applyAlignment="1">
      <alignment horizontal="centerContinuous"/>
    </xf>
    <xf numFmtId="3" fontId="8" fillId="3" borderId="4" xfId="0" applyNumberFormat="1" applyFont="1" applyFill="1" applyBorder="1" applyAlignment="1">
      <alignment horizontal="center"/>
    </xf>
    <xf numFmtId="3" fontId="8" fillId="3" borderId="19" xfId="0" applyNumberFormat="1" applyFont="1" applyFill="1" applyBorder="1"/>
    <xf numFmtId="0" fontId="18" fillId="3" borderId="0" xfId="0" applyFont="1" applyFill="1" applyBorder="1"/>
    <xf numFmtId="0" fontId="18" fillId="3" borderId="0" xfId="0" applyFont="1" applyFill="1"/>
    <xf numFmtId="3" fontId="8" fillId="0" borderId="0" xfId="0" applyNumberFormat="1" applyFont="1" applyBorder="1" applyAlignment="1">
      <alignment horizontal="center"/>
    </xf>
    <xf numFmtId="3" fontId="8" fillId="3" borderId="20" xfId="0" applyNumberFormat="1" applyFont="1" applyFill="1" applyBorder="1" applyAlignment="1">
      <alignment horizontal="center"/>
    </xf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14" fillId="3" borderId="10" xfId="0" applyNumberFormat="1" applyFont="1" applyFill="1" applyBorder="1"/>
    <xf numFmtId="0" fontId="8" fillId="2" borderId="0" xfId="0" applyFont="1" applyFill="1"/>
    <xf numFmtId="3" fontId="14" fillId="3" borderId="11" xfId="0" applyNumberFormat="1" applyFont="1" applyFill="1" applyBorder="1"/>
    <xf numFmtId="3" fontId="8" fillId="3" borderId="12" xfId="0" applyNumberFormat="1" applyFont="1" applyFill="1" applyBorder="1"/>
    <xf numFmtId="3" fontId="8" fillId="3" borderId="13" xfId="0" applyNumberFormat="1" applyFont="1" applyFill="1" applyBorder="1"/>
    <xf numFmtId="3" fontId="8" fillId="3" borderId="21" xfId="0" applyNumberFormat="1" applyFont="1" applyFill="1" applyBorder="1"/>
    <xf numFmtId="0" fontId="0" fillId="0" borderId="0" xfId="0" applyAlignment="1">
      <alignment horizontal="left"/>
    </xf>
    <xf numFmtId="3" fontId="8" fillId="3" borderId="22" xfId="0" applyNumberFormat="1" applyFont="1" applyFill="1" applyBorder="1"/>
    <xf numFmtId="0" fontId="0" fillId="3" borderId="0" xfId="0" applyFill="1" applyBorder="1"/>
    <xf numFmtId="0" fontId="0" fillId="2" borderId="0" xfId="0" applyFill="1" applyBorder="1"/>
    <xf numFmtId="3" fontId="10" fillId="0" borderId="17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8" fillId="3" borderId="20" xfId="0" applyNumberFormat="1" applyFont="1" applyFill="1" applyBorder="1" applyAlignment="1">
      <alignment horizontal="right"/>
    </xf>
    <xf numFmtId="3" fontId="8" fillId="3" borderId="23" xfId="0" applyNumberFormat="1" applyFont="1" applyFill="1" applyBorder="1" applyAlignment="1">
      <alignment horizontal="right"/>
    </xf>
    <xf numFmtId="0" fontId="0" fillId="0" borderId="24" xfId="0" applyBorder="1"/>
    <xf numFmtId="0" fontId="13" fillId="3" borderId="0" xfId="0" applyFont="1" applyFill="1" applyBorder="1" applyAlignment="1">
      <alignment horizontal="centerContinuous" wrapText="1"/>
    </xf>
    <xf numFmtId="0" fontId="0" fillId="3" borderId="0" xfId="0" applyFill="1" applyBorder="1" applyAlignment="1">
      <alignment horizontal="centerContinuous" wrapText="1"/>
    </xf>
    <xf numFmtId="0" fontId="13" fillId="3" borderId="0" xfId="0" applyNumberFormat="1" applyFont="1" applyFill="1" applyBorder="1" applyAlignment="1">
      <alignment horizontal="centerContinuous" wrapText="1"/>
    </xf>
    <xf numFmtId="0" fontId="0" fillId="3" borderId="0" xfId="0" applyFill="1" applyBorder="1" applyAlignment="1"/>
    <xf numFmtId="0" fontId="0" fillId="3" borderId="0" xfId="0" applyFill="1" applyBorder="1" applyAlignment="1">
      <alignment horizontal="centerContinuous"/>
    </xf>
    <xf numFmtId="0" fontId="0" fillId="3" borderId="20" xfId="0" applyFill="1" applyBorder="1" applyAlignment="1"/>
    <xf numFmtId="3" fontId="8" fillId="0" borderId="23" xfId="0" applyNumberFormat="1" applyFont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0" fontId="19" fillId="3" borderId="10" xfId="0" applyFont="1" applyFill="1" applyBorder="1" applyAlignment="1">
      <alignment horizontal="left"/>
    </xf>
    <xf numFmtId="3" fontId="14" fillId="3" borderId="1" xfId="0" applyNumberFormat="1" applyFont="1" applyFill="1" applyBorder="1" applyAlignment="1">
      <alignment horizontal="right"/>
    </xf>
    <xf numFmtId="3" fontId="14" fillId="3" borderId="9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0" fontId="8" fillId="3" borderId="19" xfId="0" applyFont="1" applyFill="1" applyBorder="1" applyAlignment="1"/>
    <xf numFmtId="3" fontId="8" fillId="3" borderId="18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Continuous"/>
    </xf>
    <xf numFmtId="0" fontId="0" fillId="2" borderId="0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8" fillId="3" borderId="20" xfId="0" applyFont="1" applyFill="1" applyBorder="1" applyAlignment="1"/>
    <xf numFmtId="3" fontId="0" fillId="3" borderId="25" xfId="0" applyNumberFormat="1" applyFill="1" applyBorder="1"/>
    <xf numFmtId="3" fontId="0" fillId="3" borderId="26" xfId="0" applyNumberFormat="1" applyFill="1" applyBorder="1"/>
    <xf numFmtId="0" fontId="14" fillId="2" borderId="0" xfId="0" applyFont="1" applyFill="1" applyBorder="1"/>
    <xf numFmtId="3" fontId="0" fillId="3" borderId="27" xfId="0" applyNumberFormat="1" applyFill="1" applyBorder="1"/>
    <xf numFmtId="3" fontId="0" fillId="3" borderId="28" xfId="0" applyNumberFormat="1" applyFill="1" applyBorder="1"/>
    <xf numFmtId="0" fontId="13" fillId="3" borderId="0" xfId="0" applyFont="1" applyFill="1" applyBorder="1" applyAlignment="1">
      <alignment horizontal="centerContinuous"/>
    </xf>
    <xf numFmtId="0" fontId="13" fillId="2" borderId="0" xfId="0" applyFont="1" applyFill="1" applyBorder="1" applyAlignment="1">
      <alignment horizontal="centerContinuous"/>
    </xf>
    <xf numFmtId="3" fontId="20" fillId="3" borderId="0" xfId="0" applyNumberFormat="1" applyFont="1" applyFill="1" applyBorder="1"/>
    <xf numFmtId="3" fontId="0" fillId="2" borderId="0" xfId="0" applyNumberFormat="1" applyFill="1" applyBorder="1"/>
    <xf numFmtId="3" fontId="0" fillId="3" borderId="13" xfId="0" applyNumberFormat="1" applyFill="1" applyBorder="1"/>
    <xf numFmtId="3" fontId="2" fillId="2" borderId="0" xfId="1" applyNumberFormat="1" applyFill="1" applyBorder="1" applyAlignment="1" applyProtection="1">
      <alignment horizontal="right"/>
    </xf>
    <xf numFmtId="0" fontId="21" fillId="0" borderId="0" xfId="1" applyFont="1" applyAlignment="1" applyProtection="1">
      <alignment horizontal="centerContinuous"/>
    </xf>
    <xf numFmtId="0" fontId="22" fillId="0" borderId="0" xfId="1" applyFont="1" applyAlignment="1" applyProtection="1">
      <alignment horizontal="centerContinuous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left"/>
    </xf>
    <xf numFmtId="0" fontId="21" fillId="0" borderId="0" xfId="1" applyFont="1" applyAlignment="1" applyProtection="1">
      <alignment horizontal="centerContinuous" wrapText="1"/>
    </xf>
    <xf numFmtId="0" fontId="10" fillId="0" borderId="0" xfId="0" applyFont="1" applyAlignment="1">
      <alignment horizontal="centerContinuous" wrapText="1"/>
    </xf>
    <xf numFmtId="0" fontId="13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13" fillId="0" borderId="0" xfId="0" applyFont="1"/>
    <xf numFmtId="0" fontId="24" fillId="0" borderId="10" xfId="0" applyFont="1" applyBorder="1" applyAlignment="1">
      <alignment horizontal="left"/>
    </xf>
    <xf numFmtId="39" fontId="24" fillId="0" borderId="1" xfId="0" quotePrefix="1" applyNumberFormat="1" applyFont="1" applyBorder="1" applyAlignment="1">
      <alignment horizontal="center"/>
    </xf>
    <xf numFmtId="0" fontId="24" fillId="0" borderId="10" xfId="0" applyFont="1" applyFill="1" applyBorder="1" applyAlignment="1">
      <alignment horizontal="left"/>
    </xf>
    <xf numFmtId="39" fontId="24" fillId="0" borderId="1" xfId="0" quotePrefix="1" applyNumberFormat="1" applyFont="1" applyFill="1" applyBorder="1" applyAlignment="1">
      <alignment horizontal="center"/>
    </xf>
    <xf numFmtId="16" fontId="24" fillId="0" borderId="10" xfId="0" applyNumberFormat="1" applyFont="1" applyFill="1" applyBorder="1" applyAlignment="1">
      <alignment horizontal="left"/>
    </xf>
    <xf numFmtId="0" fontId="24" fillId="0" borderId="14" xfId="0" applyFont="1" applyBorder="1" applyAlignment="1">
      <alignment horizontal="left"/>
    </xf>
    <xf numFmtId="39" fontId="24" fillId="0" borderId="15" xfId="0" quotePrefix="1" applyNumberFormat="1" applyFont="1" applyBorder="1" applyAlignment="1">
      <alignment horizontal="center"/>
    </xf>
    <xf numFmtId="0" fontId="0" fillId="0" borderId="0" xfId="0" applyAlignment="1"/>
    <xf numFmtId="0" fontId="0" fillId="2" borderId="0" xfId="0" applyFill="1" applyAlignment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10" fillId="3" borderId="0" xfId="0" applyFont="1" applyFill="1" applyBorder="1" applyAlignment="1">
      <alignment horizontal="centerContinuous" wrapText="1"/>
    </xf>
    <xf numFmtId="0" fontId="10" fillId="3" borderId="0" xfId="0" applyNumberFormat="1" applyFont="1" applyFill="1" applyBorder="1" applyAlignment="1">
      <alignment horizontal="centerContinuous" wrapText="1"/>
    </xf>
    <xf numFmtId="164" fontId="0" fillId="3" borderId="0" xfId="0" applyNumberFormat="1" applyFill="1" applyBorder="1"/>
    <xf numFmtId="3" fontId="17" fillId="3" borderId="9" xfId="0" applyNumberFormat="1" applyFont="1" applyFill="1" applyBorder="1" applyAlignment="1">
      <alignment horizontal="right"/>
    </xf>
    <xf numFmtId="3" fontId="17" fillId="3" borderId="2" xfId="0" applyNumberFormat="1" applyFont="1" applyFill="1" applyBorder="1" applyAlignment="1">
      <alignment horizontal="right"/>
    </xf>
    <xf numFmtId="3" fontId="10" fillId="3" borderId="2" xfId="0" applyNumberFormat="1" applyFont="1" applyFill="1" applyBorder="1" applyAlignment="1">
      <alignment horizontal="right"/>
    </xf>
    <xf numFmtId="0" fontId="10" fillId="3" borderId="19" xfId="0" applyFont="1" applyFill="1" applyBorder="1" applyAlignment="1"/>
    <xf numFmtId="0" fontId="8" fillId="3" borderId="0" xfId="0" applyNumberFormat="1" applyFont="1" applyFill="1" applyBorder="1" applyAlignment="1">
      <alignment horizontal="centerContinuous" wrapText="1"/>
    </xf>
    <xf numFmtId="0" fontId="20" fillId="2" borderId="0" xfId="0" applyFont="1" applyFill="1" applyAlignment="1">
      <alignment horizontal="centerContinuous"/>
    </xf>
    <xf numFmtId="0" fontId="10" fillId="3" borderId="0" xfId="0" applyFont="1" applyFill="1" applyBorder="1" applyAlignment="1">
      <alignment horizontal="centerContinuous"/>
    </xf>
    <xf numFmtId="0" fontId="20" fillId="3" borderId="0" xfId="0" applyFont="1" applyFill="1" applyBorder="1"/>
    <xf numFmtId="0" fontId="13" fillId="0" borderId="16" xfId="0" applyFont="1" applyBorder="1"/>
    <xf numFmtId="0" fontId="10" fillId="0" borderId="20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10" fillId="0" borderId="23" xfId="0" applyFont="1" applyFill="1" applyBorder="1" applyAlignment="1">
      <alignment horizontal="right"/>
    </xf>
    <xf numFmtId="0" fontId="13" fillId="0" borderId="0" xfId="0" applyFont="1" applyBorder="1"/>
    <xf numFmtId="3" fontId="10" fillId="0" borderId="8" xfId="0" applyNumberFormat="1" applyFont="1" applyBorder="1"/>
    <xf numFmtId="0" fontId="14" fillId="0" borderId="0" xfId="0" applyFont="1" applyBorder="1"/>
    <xf numFmtId="3" fontId="14" fillId="0" borderId="1" xfId="0" applyNumberFormat="1" applyFont="1" applyBorder="1"/>
    <xf numFmtId="3" fontId="14" fillId="0" borderId="2" xfId="0" applyNumberFormat="1" applyFont="1" applyBorder="1"/>
    <xf numFmtId="164" fontId="0" fillId="0" borderId="1" xfId="0" applyNumberFormat="1" applyBorder="1"/>
    <xf numFmtId="3" fontId="14" fillId="0" borderId="1" xfId="0" applyNumberFormat="1" applyFont="1" applyBorder="1" applyAlignment="1">
      <alignment horizontal="right"/>
    </xf>
    <xf numFmtId="0" fontId="14" fillId="0" borderId="24" xfId="0" applyFont="1" applyBorder="1"/>
    <xf numFmtId="3" fontId="14" fillId="0" borderId="15" xfId="0" applyNumberFormat="1" applyFont="1" applyBorder="1"/>
    <xf numFmtId="3" fontId="14" fillId="0" borderId="29" xfId="0" applyNumberFormat="1" applyFont="1" applyBorder="1"/>
    <xf numFmtId="164" fontId="0" fillId="0" borderId="15" xfId="0" applyNumberFormat="1" applyBorder="1"/>
    <xf numFmtId="0" fontId="12" fillId="3" borderId="0" xfId="0" applyFont="1" applyFill="1" applyBorder="1" applyAlignment="1">
      <alignment horizontal="centerContinuous"/>
    </xf>
    <xf numFmtId="0" fontId="0" fillId="3" borderId="4" xfId="0" applyFill="1" applyBorder="1"/>
    <xf numFmtId="0" fontId="12" fillId="3" borderId="8" xfId="0" applyFont="1" applyFill="1" applyBorder="1" applyAlignment="1"/>
    <xf numFmtId="0" fontId="12" fillId="3" borderId="9" xfId="0" applyFont="1" applyFill="1" applyBorder="1" applyAlignment="1"/>
    <xf numFmtId="0" fontId="10" fillId="3" borderId="10" xfId="0" applyFont="1" applyFill="1" applyBorder="1" applyAlignment="1"/>
    <xf numFmtId="3" fontId="8" fillId="3" borderId="1" xfId="0" applyNumberFormat="1" applyFont="1" applyFill="1" applyBorder="1" applyAlignment="1"/>
    <xf numFmtId="0" fontId="12" fillId="3" borderId="0" xfId="0" applyFont="1" applyFill="1" applyBorder="1" applyAlignment="1"/>
    <xf numFmtId="0" fontId="12" fillId="3" borderId="0" xfId="0" applyFont="1" applyFill="1" applyAlignment="1"/>
    <xf numFmtId="0" fontId="0" fillId="3" borderId="0" xfId="0" applyFont="1" applyFill="1" applyBorder="1" applyAlignment="1">
      <alignment horizontal="centerContinuous"/>
    </xf>
    <xf numFmtId="0" fontId="0" fillId="0" borderId="4" xfId="0" applyBorder="1"/>
    <xf numFmtId="0" fontId="12" fillId="0" borderId="8" xfId="0" applyFont="1" applyBorder="1" applyAlignment="1"/>
    <xf numFmtId="0" fontId="12" fillId="0" borderId="9" xfId="0" applyFont="1" applyBorder="1" applyAlignment="1"/>
    <xf numFmtId="3" fontId="8" fillId="0" borderId="2" xfId="0" applyNumberFormat="1" applyFont="1" applyBorder="1"/>
    <xf numFmtId="3" fontId="8" fillId="0" borderId="1" xfId="0" applyNumberFormat="1" applyFont="1" applyBorder="1" applyAlignment="1"/>
    <xf numFmtId="3" fontId="8" fillId="0" borderId="2" xfId="0" applyNumberFormat="1" applyFont="1" applyBorder="1" applyAlignment="1"/>
    <xf numFmtId="3" fontId="8" fillId="0" borderId="1" xfId="0" applyNumberFormat="1" applyFont="1" applyBorder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Continuous" wrapText="1"/>
    </xf>
    <xf numFmtId="0" fontId="26" fillId="3" borderId="31" xfId="0" applyNumberFormat="1" applyFont="1" applyFill="1" applyBorder="1" applyAlignment="1"/>
    <xf numFmtId="0" fontId="26" fillId="3" borderId="0" xfId="0" applyFont="1" applyFill="1" applyBorder="1"/>
    <xf numFmtId="3" fontId="10" fillId="3" borderId="0" xfId="0" applyNumberFormat="1" applyFont="1" applyFill="1" applyBorder="1" applyAlignment="1">
      <alignment horizontal="centerContinuous"/>
    </xf>
    <xf numFmtId="3" fontId="17" fillId="3" borderId="0" xfId="0" applyNumberFormat="1" applyFont="1" applyFill="1" applyBorder="1" applyAlignment="1">
      <alignment horizontal="centerContinuous"/>
    </xf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3" fontId="8" fillId="0" borderId="29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3" fillId="2" borderId="0" xfId="0" applyNumberFormat="1" applyFont="1" applyFill="1"/>
    <xf numFmtId="0" fontId="10" fillId="0" borderId="0" xfId="0" applyFont="1" applyBorder="1" applyAlignment="1">
      <alignment horizontal="centerContinuous"/>
    </xf>
    <xf numFmtId="3" fontId="14" fillId="0" borderId="0" xfId="0" applyNumberFormat="1" applyFont="1"/>
    <xf numFmtId="3" fontId="8" fillId="0" borderId="0" xfId="0" applyNumberFormat="1" applyFont="1"/>
    <xf numFmtId="3" fontId="16" fillId="0" borderId="0" xfId="0" applyNumberFormat="1" applyFont="1" applyBorder="1"/>
    <xf numFmtId="0" fontId="14" fillId="0" borderId="0" xfId="0" applyFont="1"/>
    <xf numFmtId="0" fontId="8" fillId="0" borderId="0" xfId="0" applyFont="1" applyAlignment="1">
      <alignment horizontal="centerContinuous"/>
    </xf>
    <xf numFmtId="3" fontId="0" fillId="0" borderId="8" xfId="0" applyNumberFormat="1" applyBorder="1" applyAlignment="1"/>
    <xf numFmtId="0" fontId="0" fillId="0" borderId="1" xfId="0" applyBorder="1"/>
    <xf numFmtId="3" fontId="0" fillId="0" borderId="1" xfId="0" applyNumberFormat="1" applyBorder="1" applyAlignment="1"/>
    <xf numFmtId="3" fontId="4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centerContinuous"/>
    </xf>
    <xf numFmtId="1" fontId="4" fillId="3" borderId="0" xfId="0" applyNumberFormat="1" applyFont="1" applyFill="1" applyAlignment="1">
      <alignment horizontal="centerContinuous"/>
    </xf>
    <xf numFmtId="0" fontId="0" fillId="3" borderId="0" xfId="0" applyFill="1" applyAlignment="1"/>
    <xf numFmtId="3" fontId="10" fillId="3" borderId="32" xfId="0" applyNumberFormat="1" applyFont="1" applyFill="1" applyBorder="1" applyAlignment="1">
      <alignment horizontal="center"/>
    </xf>
    <xf numFmtId="0" fontId="8" fillId="0" borderId="6" xfId="0" applyFont="1" applyBorder="1"/>
    <xf numFmtId="3" fontId="28" fillId="3" borderId="33" xfId="0" applyNumberFormat="1" applyFont="1" applyFill="1" applyBorder="1" applyAlignment="1"/>
    <xf numFmtId="3" fontId="29" fillId="3" borderId="34" xfId="0" applyNumberFormat="1" applyFont="1" applyFill="1" applyBorder="1" applyAlignment="1"/>
    <xf numFmtId="3" fontId="29" fillId="3" borderId="35" xfId="0" applyNumberFormat="1" applyFont="1" applyFill="1" applyBorder="1" applyAlignment="1"/>
    <xf numFmtId="0" fontId="0" fillId="0" borderId="2" xfId="0" applyBorder="1"/>
    <xf numFmtId="0" fontId="0" fillId="0" borderId="9" xfId="0" applyBorder="1"/>
    <xf numFmtId="3" fontId="10" fillId="3" borderId="0" xfId="0" applyNumberFormat="1" applyFont="1" applyFill="1" applyBorder="1" applyAlignment="1"/>
    <xf numFmtId="3" fontId="14" fillId="3" borderId="1" xfId="0" applyNumberFormat="1" applyFont="1" applyFill="1" applyBorder="1" applyAlignment="1"/>
    <xf numFmtId="3" fontId="10" fillId="0" borderId="2" xfId="0" applyNumberFormat="1" applyFont="1" applyBorder="1"/>
    <xf numFmtId="3" fontId="10" fillId="3" borderId="33" xfId="0" applyNumberFormat="1" applyFont="1" applyFill="1" applyBorder="1" applyAlignment="1"/>
    <xf numFmtId="3" fontId="10" fillId="3" borderId="34" xfId="0" applyNumberFormat="1" applyFont="1" applyFill="1" applyBorder="1" applyAlignment="1"/>
    <xf numFmtId="3" fontId="10" fillId="3" borderId="35" xfId="0" applyNumberFormat="1" applyFont="1" applyFill="1" applyBorder="1" applyAlignment="1"/>
    <xf numFmtId="3" fontId="10" fillId="3" borderId="36" xfId="0" applyNumberFormat="1" applyFont="1" applyFill="1" applyBorder="1" applyAlignment="1"/>
    <xf numFmtId="3" fontId="10" fillId="3" borderId="37" xfId="0" applyNumberFormat="1" applyFont="1" applyFill="1" applyBorder="1" applyAlignment="1"/>
    <xf numFmtId="0" fontId="10" fillId="3" borderId="33" xfId="0" applyNumberFormat="1" applyFont="1" applyFill="1" applyBorder="1" applyAlignment="1"/>
    <xf numFmtId="0" fontId="10" fillId="3" borderId="38" xfId="0" applyNumberFormat="1" applyFont="1" applyFill="1" applyBorder="1" applyAlignment="1"/>
    <xf numFmtId="3" fontId="10" fillId="3" borderId="39" xfId="0" applyNumberFormat="1" applyFont="1" applyFill="1" applyBorder="1" applyAlignment="1"/>
    <xf numFmtId="0" fontId="0" fillId="4" borderId="0" xfId="0" applyFill="1"/>
    <xf numFmtId="0" fontId="7" fillId="3" borderId="0" xfId="0" applyNumberFormat="1" applyFont="1" applyFill="1" applyBorder="1" applyAlignment="1">
      <alignment horizontal="centerContinuous" wrapText="1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0" xfId="1" applyAlignment="1" applyProtection="1"/>
    <xf numFmtId="0" fontId="0" fillId="3" borderId="7" xfId="0" applyFont="1" applyFill="1" applyBorder="1" applyAlignment="1"/>
    <xf numFmtId="0" fontId="0" fillId="3" borderId="8" xfId="0" applyFill="1" applyBorder="1"/>
    <xf numFmtId="0" fontId="0" fillId="3" borderId="9" xfId="0" applyFill="1" applyBorder="1"/>
    <xf numFmtId="0" fontId="0" fillId="3" borderId="10" xfId="0" applyFont="1" applyFill="1" applyBorder="1" applyAlignment="1"/>
    <xf numFmtId="0" fontId="0" fillId="3" borderId="10" xfId="0" applyFill="1" applyBorder="1"/>
    <xf numFmtId="0" fontId="7" fillId="3" borderId="10" xfId="0" applyFont="1" applyFill="1" applyBorder="1" applyAlignment="1"/>
    <xf numFmtId="3" fontId="7" fillId="3" borderId="1" xfId="0" applyNumberFormat="1" applyFont="1" applyFill="1" applyBorder="1" applyAlignment="1"/>
    <xf numFmtId="3" fontId="7" fillId="3" borderId="2" xfId="0" applyNumberFormat="1" applyFont="1" applyFill="1" applyBorder="1" applyAlignment="1"/>
    <xf numFmtId="0" fontId="0" fillId="3" borderId="11" xfId="0" applyFill="1" applyBorder="1"/>
    <xf numFmtId="0" fontId="7" fillId="3" borderId="14" xfId="0" applyFont="1" applyFill="1" applyBorder="1" applyAlignment="1"/>
    <xf numFmtId="3" fontId="7" fillId="3" borderId="15" xfId="0" applyNumberFormat="1" applyFont="1" applyFill="1" applyBorder="1" applyAlignment="1"/>
    <xf numFmtId="3" fontId="7" fillId="3" borderId="29" xfId="0" applyNumberFormat="1" applyFont="1" applyFill="1" applyBorder="1" applyAlignment="1"/>
    <xf numFmtId="2" fontId="10" fillId="3" borderId="0" xfId="0" applyNumberFormat="1" applyFont="1" applyFill="1" applyBorder="1" applyAlignment="1">
      <alignment horizontal="centerContinuous"/>
    </xf>
    <xf numFmtId="0" fontId="8" fillId="3" borderId="5" xfId="0" applyFont="1" applyFill="1" applyBorder="1" applyAlignment="1">
      <alignment horizontal="right"/>
    </xf>
    <xf numFmtId="3" fontId="17" fillId="3" borderId="1" xfId="0" applyNumberFormat="1" applyFont="1" applyFill="1" applyBorder="1" applyAlignment="1"/>
    <xf numFmtId="0" fontId="20" fillId="3" borderId="0" xfId="0" applyFont="1" applyFill="1" applyBorder="1" applyAlignment="1">
      <alignment horizontal="centerContinuous"/>
    </xf>
    <xf numFmtId="0" fontId="13" fillId="0" borderId="31" xfId="0" applyFont="1" applyBorder="1"/>
    <xf numFmtId="0" fontId="13" fillId="0" borderId="40" xfId="0" applyFont="1" applyBorder="1"/>
    <xf numFmtId="0" fontId="20" fillId="0" borderId="0" xfId="0" applyFont="1" applyBorder="1"/>
    <xf numFmtId="164" fontId="14" fillId="0" borderId="1" xfId="0" applyNumberFormat="1" applyFont="1" applyBorder="1"/>
    <xf numFmtId="164" fontId="14" fillId="0" borderId="2" xfId="0" applyNumberFormat="1" applyFont="1" applyBorder="1"/>
    <xf numFmtId="164" fontId="8" fillId="0" borderId="1" xfId="0" applyNumberFormat="1" applyFont="1" applyBorder="1"/>
    <xf numFmtId="0" fontId="20" fillId="0" borderId="24" xfId="0" applyFont="1" applyBorder="1"/>
    <xf numFmtId="164" fontId="14" fillId="0" borderId="15" xfId="0" applyNumberFormat="1" applyFont="1" applyBorder="1" applyAlignment="1">
      <alignment horizontal="right"/>
    </xf>
    <xf numFmtId="164" fontId="14" fillId="0" borderId="29" xfId="0" applyNumberFormat="1" applyFont="1" applyBorder="1"/>
    <xf numFmtId="164" fontId="8" fillId="0" borderId="15" xfId="0" applyNumberFormat="1" applyFont="1" applyBorder="1"/>
    <xf numFmtId="0" fontId="30" fillId="5" borderId="0" xfId="0" applyFont="1" applyFill="1" applyBorder="1"/>
    <xf numFmtId="0" fontId="20" fillId="5" borderId="0" xfId="0" applyFont="1" applyFill="1" applyBorder="1"/>
    <xf numFmtId="0" fontId="10" fillId="2" borderId="0" xfId="0" applyFont="1" applyFill="1" applyBorder="1"/>
    <xf numFmtId="164" fontId="0" fillId="0" borderId="1" xfId="0" applyNumberFormat="1" applyBorder="1" applyAlignment="1"/>
    <xf numFmtId="164" fontId="0" fillId="0" borderId="15" xfId="0" applyNumberFormat="1" applyBorder="1" applyAlignment="1"/>
    <xf numFmtId="0" fontId="31" fillId="3" borderId="0" xfId="1" applyFont="1" applyFill="1" applyBorder="1" applyAlignment="1" applyProtection="1">
      <alignment horizontal="centerContinuous"/>
    </xf>
    <xf numFmtId="0" fontId="4" fillId="3" borderId="0" xfId="1" applyFont="1" applyFill="1" applyBorder="1" applyAlignment="1" applyProtection="1">
      <alignment horizontal="centerContinuous"/>
    </xf>
    <xf numFmtId="3" fontId="6" fillId="3" borderId="1" xfId="0" applyNumberFormat="1" applyFont="1" applyFill="1" applyBorder="1"/>
    <xf numFmtId="3" fontId="10" fillId="0" borderId="41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2" fillId="0" borderId="0" xfId="0" applyNumberFormat="1" applyFont="1" applyAlignment="1"/>
    <xf numFmtId="0" fontId="9" fillId="0" borderId="0" xfId="0" applyNumberFormat="1" applyFont="1" applyAlignment="1"/>
    <xf numFmtId="3" fontId="8" fillId="0" borderId="30" xfId="0" applyNumberFormat="1" applyFont="1" applyBorder="1"/>
    <xf numFmtId="0" fontId="10" fillId="0" borderId="0" xfId="0" applyFont="1" applyAlignment="1">
      <alignment horizontal="centerContinuous"/>
    </xf>
    <xf numFmtId="3" fontId="10" fillId="0" borderId="1" xfId="0" applyNumberFormat="1" applyFont="1" applyBorder="1"/>
    <xf numFmtId="0" fontId="17" fillId="0" borderId="0" xfId="0" applyFont="1"/>
    <xf numFmtId="3" fontId="17" fillId="0" borderId="1" xfId="0" applyNumberFormat="1" applyFont="1" applyBorder="1"/>
    <xf numFmtId="3" fontId="0" fillId="0" borderId="1" xfId="0" applyNumberFormat="1" applyBorder="1" applyAlignment="1">
      <alignment horizontal="right"/>
    </xf>
    <xf numFmtId="0" fontId="10" fillId="3" borderId="0" xfId="0" applyFont="1" applyFill="1" applyAlignment="1">
      <alignment horizontal="centerContinuous"/>
    </xf>
    <xf numFmtId="3" fontId="5" fillId="0" borderId="3" xfId="0" applyNumberFormat="1" applyFont="1" applyBorder="1" applyAlignment="1"/>
    <xf numFmtId="0" fontId="10" fillId="6" borderId="0" xfId="0" applyFont="1" applyFill="1" applyAlignment="1">
      <alignment horizontal="centerContinuous"/>
    </xf>
    <xf numFmtId="17" fontId="10" fillId="6" borderId="0" xfId="0" applyNumberFormat="1" applyFont="1" applyFill="1" applyAlignment="1">
      <alignment horizontal="centerContinuous"/>
    </xf>
    <xf numFmtId="3" fontId="5" fillId="0" borderId="42" xfId="0" applyNumberFormat="1" applyFont="1" applyBorder="1" applyAlignment="1"/>
    <xf numFmtId="3" fontId="5" fillId="0" borderId="43" xfId="0" applyNumberFormat="1" applyFont="1" applyBorder="1" applyAlignment="1"/>
    <xf numFmtId="3" fontId="5" fillId="0" borderId="44" xfId="0" applyNumberFormat="1" applyFont="1" applyBorder="1" applyAlignment="1"/>
    <xf numFmtId="0" fontId="15" fillId="0" borderId="0" xfId="1" applyFont="1" applyAlignment="1" applyProtection="1"/>
    <xf numFmtId="3" fontId="17" fillId="3" borderId="34" xfId="0" applyNumberFormat="1" applyFont="1" applyFill="1" applyBorder="1" applyAlignment="1"/>
    <xf numFmtId="3" fontId="17" fillId="0" borderId="34" xfId="0" applyNumberFormat="1" applyFont="1" applyBorder="1" applyAlignment="1"/>
    <xf numFmtId="0" fontId="8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45" xfId="0" applyFont="1" applyFill="1" applyBorder="1" applyAlignment="1">
      <alignment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24" xfId="0" applyFont="1" applyBorder="1"/>
    <xf numFmtId="3" fontId="14" fillId="0" borderId="24" xfId="0" applyNumberFormat="1" applyFont="1" applyBorder="1"/>
    <xf numFmtId="3" fontId="14" fillId="0" borderId="0" xfId="0" applyNumberFormat="1" applyFont="1" applyFill="1" applyAlignment="1"/>
    <xf numFmtId="3" fontId="14" fillId="0" borderId="0" xfId="0" applyNumberFormat="1" applyFont="1" applyAlignment="1"/>
    <xf numFmtId="0" fontId="14" fillId="0" borderId="0" xfId="0" applyFont="1" applyAlignment="1"/>
    <xf numFmtId="0" fontId="8" fillId="0" borderId="46" xfId="0" applyFont="1" applyBorder="1" applyAlignment="1">
      <alignment horizontal="left"/>
    </xf>
    <xf numFmtId="3" fontId="8" fillId="0" borderId="46" xfId="0" applyNumberFormat="1" applyFont="1" applyBorder="1"/>
    <xf numFmtId="0" fontId="8" fillId="0" borderId="40" xfId="0" applyFont="1" applyBorder="1"/>
    <xf numFmtId="3" fontId="8" fillId="0" borderId="40" xfId="0" applyNumberFormat="1" applyFont="1" applyBorder="1"/>
    <xf numFmtId="3" fontId="8" fillId="0" borderId="47" xfId="0" applyNumberFormat="1" applyFont="1" applyBorder="1"/>
    <xf numFmtId="0" fontId="14" fillId="0" borderId="0" xfId="0" applyFont="1" applyAlignment="1">
      <alignment horizontal="centerContinuous" wrapText="1"/>
    </xf>
    <xf numFmtId="0" fontId="8" fillId="0" borderId="46" xfId="0" applyFont="1" applyBorder="1"/>
    <xf numFmtId="3" fontId="14" fillId="0" borderId="0" xfId="0" applyNumberFormat="1" applyFont="1" applyBorder="1" applyAlignment="1">
      <alignment horizontal="right"/>
    </xf>
    <xf numFmtId="3" fontId="8" fillId="3" borderId="31" xfId="0" applyNumberFormat="1" applyFont="1" applyFill="1" applyBorder="1"/>
    <xf numFmtId="3" fontId="17" fillId="3" borderId="35" xfId="0" applyNumberFormat="1" applyFont="1" applyFill="1" applyBorder="1" applyAlignment="1"/>
    <xf numFmtId="3" fontId="5" fillId="0" borderId="49" xfId="0" applyNumberFormat="1" applyFont="1" applyBorder="1" applyAlignment="1">
      <alignment horizontal="right"/>
    </xf>
    <xf numFmtId="3" fontId="34" fillId="0" borderId="49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 wrapText="1"/>
    </xf>
    <xf numFmtId="3" fontId="34" fillId="0" borderId="50" xfId="0" applyNumberFormat="1" applyFont="1" applyBorder="1" applyAlignment="1">
      <alignment horizontal="center" wrapText="1"/>
    </xf>
    <xf numFmtId="3" fontId="16" fillId="0" borderId="0" xfId="0" applyNumberFormat="1" applyFont="1"/>
    <xf numFmtId="3" fontId="35" fillId="3" borderId="0" xfId="0" applyNumberFormat="1" applyFont="1" applyFill="1" applyBorder="1"/>
    <xf numFmtId="0" fontId="8" fillId="0" borderId="0" xfId="0" applyFont="1"/>
    <xf numFmtId="0" fontId="10" fillId="3" borderId="0" xfId="0" applyNumberFormat="1" applyFont="1" applyFill="1" applyBorder="1" applyAlignment="1">
      <alignment horizontal="centerContinuous"/>
    </xf>
    <xf numFmtId="0" fontId="20" fillId="0" borderId="10" xfId="0" applyFont="1" applyBorder="1"/>
    <xf numFmtId="0" fontId="20" fillId="0" borderId="14" xfId="0" applyFont="1" applyBorder="1"/>
    <xf numFmtId="0" fontId="8" fillId="0" borderId="20" xfId="0" applyFont="1" applyBorder="1"/>
    <xf numFmtId="3" fontId="13" fillId="3" borderId="51" xfId="0" applyNumberFormat="1" applyFont="1" applyFill="1" applyBorder="1" applyAlignment="1">
      <alignment horizontal="center"/>
    </xf>
    <xf numFmtId="3" fontId="13" fillId="0" borderId="1" xfId="0" applyNumberFormat="1" applyFont="1" applyBorder="1"/>
    <xf numFmtId="3" fontId="10" fillId="0" borderId="22" xfId="0" applyNumberFormat="1" applyFont="1" applyBorder="1"/>
    <xf numFmtId="3" fontId="0" fillId="0" borderId="15" xfId="0" applyNumberFormat="1" applyBorder="1"/>
    <xf numFmtId="3" fontId="10" fillId="3" borderId="18" xfId="0" applyNumberFormat="1" applyFont="1" applyFill="1" applyBorder="1"/>
    <xf numFmtId="3" fontId="10" fillId="3" borderId="21" xfId="0" applyNumberFormat="1" applyFont="1" applyFill="1" applyBorder="1"/>
    <xf numFmtId="165" fontId="1" fillId="3" borderId="2" xfId="2" applyNumberFormat="1" applyFill="1" applyBorder="1"/>
    <xf numFmtId="165" fontId="8" fillId="3" borderId="1" xfId="2" applyNumberFormat="1" applyFont="1" applyFill="1" applyBorder="1"/>
    <xf numFmtId="165" fontId="0" fillId="3" borderId="2" xfId="2" applyNumberFormat="1" applyFont="1" applyFill="1" applyBorder="1"/>
    <xf numFmtId="0" fontId="33" fillId="0" borderId="10" xfId="0" applyFont="1" applyBorder="1" applyAlignment="1" applyProtection="1">
      <alignment horizontal="left"/>
    </xf>
    <xf numFmtId="0" fontId="14" fillId="0" borderId="14" xfId="0" applyFont="1" applyBorder="1" applyAlignment="1">
      <alignment horizontal="center"/>
    </xf>
    <xf numFmtId="0" fontId="33" fillId="0" borderId="7" xfId="0" applyFont="1" applyBorder="1" applyAlignment="1" applyProtection="1">
      <alignment horizontal="left"/>
    </xf>
    <xf numFmtId="0" fontId="33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Continuous" vertical="center"/>
    </xf>
    <xf numFmtId="3" fontId="0" fillId="0" borderId="12" xfId="0" applyNumberFormat="1" applyBorder="1" applyAlignment="1"/>
    <xf numFmtId="0" fontId="15" fillId="0" borderId="0" xfId="1" applyFont="1" applyAlignment="1" applyProtection="1">
      <alignment horizontal="left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8" fillId="0" borderId="14" xfId="0" applyFont="1" applyBorder="1" applyAlignment="1">
      <alignment horizontal="center"/>
    </xf>
    <xf numFmtId="167" fontId="8" fillId="0" borderId="18" xfId="0" applyNumberFormat="1" applyFont="1" applyBorder="1"/>
    <xf numFmtId="0" fontId="30" fillId="3" borderId="0" xfId="0" applyFont="1" applyFill="1" applyBorder="1" applyAlignment="1"/>
    <xf numFmtId="3" fontId="8" fillId="3" borderId="52" xfId="0" applyNumberFormat="1" applyFont="1" applyFill="1" applyBorder="1"/>
    <xf numFmtId="167" fontId="14" fillId="3" borderId="7" xfId="0" applyNumberFormat="1" applyFont="1" applyFill="1" applyBorder="1" applyAlignment="1" applyProtection="1">
      <alignment vertical="center"/>
    </xf>
    <xf numFmtId="167" fontId="14" fillId="3" borderId="0" xfId="0" applyNumberFormat="1" applyFont="1" applyFill="1" applyBorder="1" applyAlignment="1" applyProtection="1">
      <alignment vertical="center"/>
    </xf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left"/>
    </xf>
    <xf numFmtId="3" fontId="10" fillId="0" borderId="17" xfId="0" applyNumberFormat="1" applyFont="1" applyBorder="1" applyAlignment="1">
      <alignment horizontal="right" wrapText="1"/>
    </xf>
    <xf numFmtId="3" fontId="27" fillId="0" borderId="0" xfId="0" applyNumberFormat="1" applyFont="1" applyBorder="1"/>
    <xf numFmtId="3" fontId="33" fillId="0" borderId="8" xfId="0" applyNumberFormat="1" applyFont="1" applyBorder="1" applyAlignment="1" applyProtection="1">
      <alignment horizontal="right"/>
    </xf>
    <xf numFmtId="3" fontId="33" fillId="0" borderId="1" xfId="0" applyNumberFormat="1" applyFont="1" applyBorder="1" applyAlignment="1" applyProtection="1">
      <alignment horizontal="right"/>
    </xf>
    <xf numFmtId="3" fontId="33" fillId="0" borderId="12" xfId="0" applyNumberFormat="1" applyFont="1" applyBorder="1" applyAlignment="1" applyProtection="1">
      <alignment horizontal="right"/>
    </xf>
    <xf numFmtId="3" fontId="8" fillId="0" borderId="14" xfId="0" applyNumberFormat="1" applyFont="1" applyBorder="1" applyAlignment="1">
      <alignment horizontal="right"/>
    </xf>
    <xf numFmtId="3" fontId="33" fillId="0" borderId="7" xfId="0" applyNumberFormat="1" applyFont="1" applyBorder="1" applyAlignment="1" applyProtection="1">
      <alignment horizontal="right"/>
    </xf>
    <xf numFmtId="3" fontId="33" fillId="0" borderId="10" xfId="0" applyNumberFormat="1" applyFont="1" applyBorder="1" applyAlignment="1" applyProtection="1">
      <alignment horizontal="right"/>
    </xf>
    <xf numFmtId="3" fontId="33" fillId="0" borderId="11" xfId="0" applyNumberFormat="1" applyFont="1" applyBorder="1" applyAlignment="1" applyProtection="1">
      <alignment horizontal="right"/>
    </xf>
    <xf numFmtId="3" fontId="8" fillId="3" borderId="51" xfId="0" applyNumberFormat="1" applyFont="1" applyFill="1" applyBorder="1" applyAlignment="1">
      <alignment horizontal="center"/>
    </xf>
    <xf numFmtId="0" fontId="16" fillId="0" borderId="0" xfId="0" applyFont="1" applyAlignment="1"/>
    <xf numFmtId="0" fontId="16" fillId="0" borderId="0" xfId="0" applyNumberFormat="1" applyFont="1" applyAlignment="1"/>
    <xf numFmtId="3" fontId="0" fillId="3" borderId="12" xfId="0" applyNumberFormat="1" applyFill="1" applyBorder="1" applyAlignment="1">
      <alignment horizontal="right"/>
    </xf>
    <xf numFmtId="3" fontId="8" fillId="3" borderId="24" xfId="0" applyNumberFormat="1" applyFont="1" applyFill="1" applyBorder="1"/>
    <xf numFmtId="3" fontId="8" fillId="0" borderId="16" xfId="0" applyNumberFormat="1" applyFont="1" applyBorder="1" applyAlignment="1">
      <alignment horizontal="center"/>
    </xf>
    <xf numFmtId="3" fontId="10" fillId="3" borderId="0" xfId="0" applyNumberFormat="1" applyFont="1" applyFill="1" applyBorder="1" applyAlignment="1">
      <alignment horizontal="right"/>
    </xf>
    <xf numFmtId="3" fontId="8" fillId="0" borderId="31" xfId="0" applyNumberFormat="1" applyFont="1" applyBorder="1"/>
    <xf numFmtId="3" fontId="8" fillId="0" borderId="18" xfId="0" applyNumberFormat="1" applyFont="1" applyBorder="1"/>
    <xf numFmtId="3" fontId="8" fillId="0" borderId="21" xfId="0" applyNumberFormat="1" applyFont="1" applyBorder="1"/>
    <xf numFmtId="0" fontId="27" fillId="0" borderId="0" xfId="0" applyNumberFormat="1" applyFont="1" applyAlignment="1"/>
    <xf numFmtId="3" fontId="0" fillId="0" borderId="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167" fontId="14" fillId="0" borderId="1" xfId="0" applyNumberFormat="1" applyFont="1" applyFill="1" applyBorder="1" applyAlignment="1" applyProtection="1">
      <alignment vertical="center"/>
    </xf>
    <xf numFmtId="167" fontId="14" fillId="0" borderId="8" xfId="0" applyNumberFormat="1" applyFont="1" applyFill="1" applyBorder="1" applyAlignment="1" applyProtection="1">
      <alignment vertical="center"/>
    </xf>
    <xf numFmtId="167" fontId="14" fillId="0" borderId="12" xfId="0" applyNumberFormat="1" applyFont="1" applyFill="1" applyBorder="1" applyAlignment="1" applyProtection="1">
      <alignment vertical="center"/>
    </xf>
    <xf numFmtId="3" fontId="8" fillId="0" borderId="0" xfId="0" applyNumberFormat="1" applyFont="1" applyAlignment="1"/>
    <xf numFmtId="3" fontId="8" fillId="0" borderId="9" xfId="0" applyNumberFormat="1" applyFont="1" applyBorder="1"/>
    <xf numFmtId="0" fontId="8" fillId="0" borderId="23" xfId="0" applyFont="1" applyBorder="1" applyAlignment="1">
      <alignment horizontal="center"/>
    </xf>
    <xf numFmtId="3" fontId="14" fillId="2" borderId="0" xfId="0" applyNumberFormat="1" applyFont="1" applyFill="1"/>
    <xf numFmtId="3" fontId="0" fillId="3" borderId="15" xfId="0" applyNumberFormat="1" applyFill="1" applyBorder="1"/>
    <xf numFmtId="3" fontId="3" fillId="3" borderId="15" xfId="0" applyNumberFormat="1" applyFont="1" applyFill="1" applyBorder="1"/>
    <xf numFmtId="3" fontId="0" fillId="3" borderId="29" xfId="0" applyNumberFormat="1" applyFill="1" applyBorder="1"/>
    <xf numFmtId="3" fontId="16" fillId="0" borderId="1" xfId="0" applyNumberFormat="1" applyFont="1" applyBorder="1"/>
    <xf numFmtId="3" fontId="10" fillId="0" borderId="39" xfId="0" applyNumberFormat="1" applyFont="1" applyBorder="1" applyAlignment="1"/>
    <xf numFmtId="3" fontId="10" fillId="3" borderId="53" xfId="0" applyNumberFormat="1" applyFont="1" applyFill="1" applyBorder="1" applyAlignment="1"/>
    <xf numFmtId="3" fontId="10" fillId="0" borderId="54" xfId="0" applyNumberFormat="1" applyFont="1" applyBorder="1"/>
    <xf numFmtId="0" fontId="8" fillId="0" borderId="16" xfId="0" applyFont="1" applyBorder="1" applyAlignment="1">
      <alignment horizontal="center"/>
    </xf>
    <xf numFmtId="3" fontId="8" fillId="3" borderId="51" xfId="0" applyNumberFormat="1" applyFont="1" applyFill="1" applyBorder="1"/>
    <xf numFmtId="3" fontId="10" fillId="3" borderId="0" xfId="0" applyNumberFormat="1" applyFont="1" applyFill="1" applyBorder="1"/>
    <xf numFmtId="0" fontId="26" fillId="3" borderId="0" xfId="0" applyNumberFormat="1" applyFont="1" applyFill="1" applyBorder="1" applyAlignment="1"/>
    <xf numFmtId="3" fontId="27" fillId="0" borderId="47" xfId="0" applyNumberFormat="1" applyFont="1" applyBorder="1"/>
    <xf numFmtId="3" fontId="0" fillId="3" borderId="10" xfId="0" applyNumberFormat="1" applyFill="1" applyBorder="1"/>
    <xf numFmtId="3" fontId="7" fillId="3" borderId="51" xfId="0" applyNumberFormat="1" applyFont="1" applyFill="1" applyBorder="1" applyAlignment="1">
      <alignment horizontal="center"/>
    </xf>
    <xf numFmtId="3" fontId="27" fillId="0" borderId="1" xfId="5" applyNumberFormat="1" applyFont="1" applyBorder="1"/>
    <xf numFmtId="3" fontId="10" fillId="0" borderId="16" xfId="0" applyNumberFormat="1" applyFont="1" applyBorder="1"/>
    <xf numFmtId="0" fontId="16" fillId="0" borderId="0" xfId="16" applyNumberFormat="1" applyFont="1" applyAlignment="1"/>
    <xf numFmtId="0" fontId="16" fillId="0" borderId="0" xfId="16" applyFont="1" applyAlignment="1"/>
    <xf numFmtId="168" fontId="16" fillId="0" borderId="0" xfId="17" applyFont="1" applyAlignment="1"/>
    <xf numFmtId="3" fontId="8" fillId="0" borderId="16" xfId="0" applyNumberFormat="1" applyFont="1" applyBorder="1"/>
    <xf numFmtId="3" fontId="1" fillId="0" borderId="1" xfId="12" applyNumberFormat="1" applyFont="1" applyBorder="1" applyAlignment="1"/>
    <xf numFmtId="3" fontId="1" fillId="0" borderId="1" xfId="13" applyNumberFormat="1" applyFont="1" applyBorder="1" applyAlignment="1"/>
    <xf numFmtId="3" fontId="1" fillId="0" borderId="1" xfId="14" applyNumberFormat="1" applyFont="1" applyBorder="1" applyAlignment="1"/>
    <xf numFmtId="3" fontId="1" fillId="0" borderId="1" xfId="18" applyNumberFormat="1" applyFont="1" applyBorder="1" applyAlignment="1"/>
    <xf numFmtId="3" fontId="1" fillId="0" borderId="1" xfId="19" applyNumberFormat="1" applyFont="1" applyBorder="1" applyAlignment="1"/>
    <xf numFmtId="3" fontId="1" fillId="0" borderId="1" xfId="20" applyNumberFormat="1" applyFont="1" applyBorder="1" applyAlignment="1"/>
    <xf numFmtId="3" fontId="1" fillId="0" borderId="1" xfId="21" applyNumberFormat="1" applyFont="1" applyBorder="1" applyAlignment="1"/>
    <xf numFmtId="3" fontId="1" fillId="3" borderId="10" xfId="0" applyNumberFormat="1" applyFont="1" applyFill="1" applyBorder="1"/>
    <xf numFmtId="0" fontId="12" fillId="0" borderId="10" xfId="0" applyFont="1" applyBorder="1"/>
    <xf numFmtId="3" fontId="0" fillId="3" borderId="11" xfId="0" applyNumberFormat="1" applyFill="1" applyBorder="1"/>
    <xf numFmtId="3" fontId="1" fillId="0" borderId="2" xfId="0" applyNumberFormat="1" applyFont="1" applyBorder="1"/>
    <xf numFmtId="3" fontId="10" fillId="0" borderId="52" xfId="0" applyNumberFormat="1" applyFont="1" applyBorder="1"/>
    <xf numFmtId="3" fontId="10" fillId="0" borderId="29" xfId="0" applyNumberFormat="1" applyFont="1" applyBorder="1"/>
    <xf numFmtId="0" fontId="7" fillId="0" borderId="10" xfId="0" applyFont="1" applyBorder="1"/>
    <xf numFmtId="3" fontId="10" fillId="0" borderId="13" xfId="0" applyNumberFormat="1" applyFont="1" applyBorder="1"/>
    <xf numFmtId="3" fontId="10" fillId="3" borderId="2" xfId="0" applyNumberFormat="1" applyFont="1" applyFill="1" applyBorder="1"/>
    <xf numFmtId="3" fontId="10" fillId="3" borderId="29" xfId="0" applyNumberFormat="1" applyFont="1" applyFill="1" applyBorder="1"/>
    <xf numFmtId="3" fontId="10" fillId="3" borderId="10" xfId="0" applyNumberFormat="1" applyFont="1" applyFill="1" applyBorder="1"/>
    <xf numFmtId="3" fontId="10" fillId="3" borderId="1" xfId="0" applyNumberFormat="1" applyFont="1" applyFill="1" applyBorder="1"/>
    <xf numFmtId="3" fontId="5" fillId="3" borderId="1" xfId="0" applyNumberFormat="1" applyFont="1" applyFill="1" applyBorder="1"/>
    <xf numFmtId="3" fontId="10" fillId="3" borderId="11" xfId="0" applyNumberFormat="1" applyFont="1" applyFill="1" applyBorder="1"/>
    <xf numFmtId="3" fontId="10" fillId="3" borderId="12" xfId="0" applyNumberFormat="1" applyFont="1" applyFill="1" applyBorder="1"/>
    <xf numFmtId="3" fontId="10" fillId="3" borderId="13" xfId="0" applyNumberFormat="1" applyFont="1" applyFill="1" applyBorder="1"/>
    <xf numFmtId="3" fontId="10" fillId="3" borderId="22" xfId="0" applyNumberFormat="1" applyFont="1" applyFill="1" applyBorder="1"/>
    <xf numFmtId="3" fontId="5" fillId="3" borderId="22" xfId="0" applyNumberFormat="1" applyFont="1" applyFill="1" applyBorder="1"/>
    <xf numFmtId="3" fontId="10" fillId="3" borderId="52" xfId="0" applyNumberFormat="1" applyFont="1" applyFill="1" applyBorder="1"/>
    <xf numFmtId="0" fontId="26" fillId="0" borderId="0" xfId="0" applyFont="1"/>
    <xf numFmtId="0" fontId="26" fillId="0" borderId="0" xfId="0" applyFont="1" applyFill="1" applyBorder="1"/>
    <xf numFmtId="3" fontId="26" fillId="3" borderId="0" xfId="0" applyNumberFormat="1" applyFont="1" applyFill="1" applyBorder="1"/>
    <xf numFmtId="3" fontId="1" fillId="0" borderId="2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26" fillId="0" borderId="0" xfId="0" applyFont="1" applyFill="1" applyAlignment="1"/>
    <xf numFmtId="3" fontId="26" fillId="3" borderId="31" xfId="0" applyNumberFormat="1" applyFont="1" applyFill="1" applyBorder="1"/>
    <xf numFmtId="3" fontId="26" fillId="3" borderId="24" xfId="0" applyNumberFormat="1" applyFont="1" applyFill="1" applyBorder="1"/>
    <xf numFmtId="3" fontId="16" fillId="0" borderId="2" xfId="0" applyNumberFormat="1" applyFont="1" applyBorder="1"/>
    <xf numFmtId="3" fontId="16" fillId="0" borderId="0" xfId="0" applyNumberFormat="1" applyFont="1" applyAlignment="1"/>
    <xf numFmtId="3" fontId="16" fillId="0" borderId="1" xfId="0" applyNumberFormat="1" applyFont="1" applyBorder="1" applyAlignment="1"/>
    <xf numFmtId="0" fontId="1" fillId="0" borderId="0" xfId="0" applyFont="1" applyAlignment="1"/>
    <xf numFmtId="3" fontId="0" fillId="0" borderId="1" xfId="0" applyNumberFormat="1" applyFont="1" applyBorder="1" applyAlignment="1"/>
    <xf numFmtId="0" fontId="26" fillId="0" borderId="0" xfId="0" applyNumberFormat="1" applyFont="1" applyAlignment="1" applyProtection="1">
      <protection locked="0"/>
    </xf>
    <xf numFmtId="3" fontId="1" fillId="0" borderId="0" xfId="0" applyNumberFormat="1" applyFont="1" applyBorder="1" applyAlignment="1">
      <alignment horizontal="right"/>
    </xf>
    <xf numFmtId="3" fontId="1" fillId="0" borderId="55" xfId="0" applyNumberFormat="1" applyFont="1" applyBorder="1" applyAlignment="1">
      <alignment horizontal="right"/>
    </xf>
    <xf numFmtId="3" fontId="1" fillId="0" borderId="55" xfId="0" applyNumberFormat="1" applyFont="1" applyBorder="1" applyAlignment="1">
      <alignment horizontal="center"/>
    </xf>
    <xf numFmtId="3" fontId="1" fillId="3" borderId="2" xfId="0" applyNumberFormat="1" applyFont="1" applyFill="1" applyBorder="1"/>
    <xf numFmtId="3" fontId="8" fillId="3" borderId="31" xfId="0" applyNumberFormat="1" applyFont="1" applyFill="1" applyBorder="1" applyAlignment="1">
      <alignment horizontal="right"/>
    </xf>
    <xf numFmtId="3" fontId="8" fillId="3" borderId="40" xfId="0" applyNumberFormat="1" applyFont="1" applyFill="1" applyBorder="1"/>
    <xf numFmtId="3" fontId="8" fillId="3" borderId="47" xfId="0" applyNumberFormat="1" applyFont="1" applyFill="1" applyBorder="1"/>
    <xf numFmtId="3" fontId="8" fillId="3" borderId="30" xfId="0" applyNumberFormat="1" applyFont="1" applyFill="1" applyBorder="1"/>
    <xf numFmtId="3" fontId="0" fillId="3" borderId="47" xfId="0" applyNumberFormat="1" applyFill="1" applyBorder="1"/>
    <xf numFmtId="3" fontId="1" fillId="0" borderId="4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47" xfId="0" applyNumberFormat="1" applyFont="1" applyFill="1" applyBorder="1" applyAlignment="1" applyProtection="1">
      <alignment horizontal="right"/>
    </xf>
    <xf numFmtId="3" fontId="1" fillId="3" borderId="13" xfId="0" applyNumberFormat="1" applyFont="1" applyFill="1" applyBorder="1"/>
    <xf numFmtId="3" fontId="10" fillId="0" borderId="1" xfId="0" applyNumberFormat="1" applyFont="1" applyBorder="1" applyAlignment="1">
      <alignment horizontal="center"/>
    </xf>
    <xf numFmtId="0" fontId="1" fillId="3" borderId="10" xfId="0" applyFont="1" applyFill="1" applyBorder="1" applyAlignment="1"/>
    <xf numFmtId="3" fontId="1" fillId="0" borderId="1" xfId="0" applyNumberFormat="1" applyFont="1" applyBorder="1"/>
    <xf numFmtId="0" fontId="7" fillId="3" borderId="0" xfId="0" applyFont="1" applyFill="1" applyAlignment="1">
      <alignment horizontal="centerContinuous"/>
    </xf>
    <xf numFmtId="0" fontId="7" fillId="3" borderId="0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Continuous" wrapText="1"/>
    </xf>
    <xf numFmtId="3" fontId="1" fillId="0" borderId="1" xfId="0" applyNumberFormat="1" applyFont="1" applyBorder="1" applyAlignment="1"/>
    <xf numFmtId="3" fontId="8" fillId="0" borderId="24" xfId="0" applyNumberFormat="1" applyFont="1" applyBorder="1"/>
    <xf numFmtId="3" fontId="10" fillId="0" borderId="20" xfId="0" applyNumberFormat="1" applyFont="1" applyBorder="1" applyAlignment="1">
      <alignment horizontal="right"/>
    </xf>
    <xf numFmtId="0" fontId="12" fillId="3" borderId="7" xfId="0" applyFont="1" applyFill="1" applyBorder="1" applyAlignment="1"/>
    <xf numFmtId="3" fontId="8" fillId="3" borderId="10" xfId="0" applyNumberFormat="1" applyFont="1" applyFill="1" applyBorder="1" applyAlignment="1"/>
    <xf numFmtId="0" fontId="38" fillId="0" borderId="7" xfId="0" applyFont="1" applyBorder="1" applyAlignment="1" applyProtection="1">
      <alignment horizontal="left"/>
    </xf>
    <xf numFmtId="0" fontId="38" fillId="0" borderId="10" xfId="0" applyFont="1" applyBorder="1" applyAlignment="1" applyProtection="1">
      <alignment horizontal="left"/>
    </xf>
    <xf numFmtId="0" fontId="38" fillId="0" borderId="11" xfId="0" applyFont="1" applyBorder="1" applyAlignment="1" applyProtection="1">
      <alignment horizontal="left"/>
    </xf>
    <xf numFmtId="3" fontId="17" fillId="3" borderId="1" xfId="0" applyNumberFormat="1" applyFont="1" applyFill="1" applyBorder="1"/>
    <xf numFmtId="3" fontId="17" fillId="3" borderId="2" xfId="0" applyNumberFormat="1" applyFont="1" applyFill="1" applyBorder="1"/>
    <xf numFmtId="3" fontId="17" fillId="3" borderId="15" xfId="0" applyNumberFormat="1" applyFont="1" applyFill="1" applyBorder="1"/>
    <xf numFmtId="3" fontId="17" fillId="0" borderId="15" xfId="0" applyNumberFormat="1" applyFont="1" applyBorder="1"/>
    <xf numFmtId="5" fontId="0" fillId="0" borderId="0" xfId="0" applyNumberFormat="1" applyAlignment="1"/>
    <xf numFmtId="0" fontId="19" fillId="2" borderId="0" xfId="0" applyFont="1" applyFill="1"/>
    <xf numFmtId="3" fontId="19" fillId="0" borderId="0" xfId="0" applyNumberFormat="1" applyFont="1"/>
    <xf numFmtId="0" fontId="19" fillId="0" borderId="0" xfId="0" applyFont="1"/>
    <xf numFmtId="0" fontId="10" fillId="0" borderId="46" xfId="0" applyFont="1" applyBorder="1" applyAlignment="1">
      <alignment horizontal="left"/>
    </xf>
    <xf numFmtId="0" fontId="8" fillId="0" borderId="56" xfId="0" applyFont="1" applyBorder="1"/>
    <xf numFmtId="3" fontId="14" fillId="0" borderId="56" xfId="0" applyNumberFormat="1" applyFont="1" applyBorder="1"/>
    <xf numFmtId="3" fontId="0" fillId="0" borderId="56" xfId="0" applyNumberFormat="1" applyBorder="1"/>
    <xf numFmtId="3" fontId="1" fillId="0" borderId="56" xfId="0" applyNumberFormat="1" applyFont="1" applyBorder="1" applyAlignment="1">
      <alignment horizontal="right"/>
    </xf>
    <xf numFmtId="0" fontId="10" fillId="0" borderId="31" xfId="0" applyFont="1" applyBorder="1" applyAlignment="1">
      <alignment horizontal="left"/>
    </xf>
    <xf numFmtId="0" fontId="10" fillId="0" borderId="46" xfId="0" applyFont="1" applyBorder="1" applyAlignment="1">
      <alignment horizontal="left" wrapText="1"/>
    </xf>
    <xf numFmtId="0" fontId="10" fillId="0" borderId="46" xfId="0" applyFont="1" applyBorder="1" applyAlignment="1">
      <alignment wrapText="1"/>
    </xf>
    <xf numFmtId="0" fontId="10" fillId="0" borderId="48" xfId="0" applyFont="1" applyFill="1" applyBorder="1" applyAlignment="1">
      <alignment vertical="center"/>
    </xf>
    <xf numFmtId="3" fontId="15" fillId="3" borderId="0" xfId="1" applyNumberFormat="1" applyFont="1" applyFill="1" applyBorder="1" applyAlignment="1" applyProtection="1">
      <alignment horizontal="left" wrapText="1"/>
    </xf>
    <xf numFmtId="3" fontId="10" fillId="3" borderId="19" xfId="0" applyNumberFormat="1" applyFont="1" applyFill="1" applyBorder="1"/>
    <xf numFmtId="3" fontId="8" fillId="3" borderId="22" xfId="0" applyNumberFormat="1" applyFont="1" applyFill="1" applyBorder="1" applyAlignment="1">
      <alignment horizontal="right"/>
    </xf>
    <xf numFmtId="165" fontId="8" fillId="3" borderId="22" xfId="2" applyNumberFormat="1" applyFont="1" applyFill="1" applyBorder="1"/>
    <xf numFmtId="3" fontId="26" fillId="3" borderId="56" xfId="0" applyNumberFormat="1" applyFont="1" applyFill="1" applyBorder="1"/>
    <xf numFmtId="3" fontId="1" fillId="3" borderId="1" xfId="0" applyNumberFormat="1" applyFont="1" applyFill="1" applyBorder="1"/>
    <xf numFmtId="3" fontId="10" fillId="0" borderId="16" xfId="0" applyNumberFormat="1" applyFont="1" applyBorder="1" applyAlignment="1">
      <alignment horizontal="right"/>
    </xf>
    <xf numFmtId="0" fontId="13" fillId="0" borderId="23" xfId="0" applyFont="1" applyBorder="1"/>
    <xf numFmtId="0" fontId="23" fillId="0" borderId="47" xfId="0" applyFont="1" applyBorder="1"/>
    <xf numFmtId="0" fontId="0" fillId="0" borderId="17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19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Continuous"/>
    </xf>
    <xf numFmtId="0" fontId="1" fillId="0" borderId="0" xfId="0" applyFont="1" applyFill="1" applyBorder="1" applyAlignment="1">
      <alignment horizontal="left"/>
    </xf>
    <xf numFmtId="0" fontId="0" fillId="7" borderId="0" xfId="0" applyFill="1"/>
    <xf numFmtId="3" fontId="17" fillId="3" borderId="29" xfId="0" applyNumberFormat="1" applyFont="1" applyFill="1" applyBorder="1" applyAlignment="1">
      <alignment horizontal="right"/>
    </xf>
    <xf numFmtId="0" fontId="12" fillId="0" borderId="1" xfId="0" applyFont="1" applyBorder="1" applyAlignment="1"/>
    <xf numFmtId="165" fontId="1" fillId="3" borderId="2" xfId="2" applyNumberFormat="1" applyFont="1" applyFill="1" applyBorder="1"/>
    <xf numFmtId="165" fontId="1" fillId="3" borderId="2" xfId="2" applyNumberFormat="1" applyFont="1" applyFill="1" applyBorder="1" applyAlignment="1">
      <alignment horizontal="right"/>
    </xf>
    <xf numFmtId="3" fontId="1" fillId="3" borderId="15" xfId="0" applyNumberFormat="1" applyFont="1" applyFill="1" applyBorder="1"/>
    <xf numFmtId="3" fontId="16" fillId="0" borderId="8" xfId="0" applyNumberFormat="1" applyFont="1" applyBorder="1"/>
    <xf numFmtId="0" fontId="1" fillId="8" borderId="0" xfId="0" applyFont="1" applyFill="1" applyAlignment="1">
      <alignment horizontal="center"/>
    </xf>
    <xf numFmtId="3" fontId="27" fillId="0" borderId="1" xfId="0" applyNumberFormat="1" applyFont="1" applyBorder="1"/>
    <xf numFmtId="3" fontId="12" fillId="0" borderId="1" xfId="0" applyNumberFormat="1" applyFont="1" applyBorder="1" applyAlignment="1"/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9" fontId="24" fillId="0" borderId="0" xfId="0" quotePrefix="1" applyNumberFormat="1" applyFont="1" applyBorder="1" applyAlignment="1">
      <alignment horizontal="center"/>
    </xf>
    <xf numFmtId="39" fontId="24" fillId="0" borderId="0" xfId="0" quotePrefix="1" applyNumberFormat="1" applyFont="1" applyFill="1" applyBorder="1" applyAlignment="1">
      <alignment horizontal="center"/>
    </xf>
    <xf numFmtId="0" fontId="0" fillId="0" borderId="0" xfId="0" applyBorder="1" applyAlignment="1"/>
    <xf numFmtId="0" fontId="10" fillId="6" borderId="0" xfId="0" applyFont="1" applyFill="1" applyBorder="1" applyAlignment="1">
      <alignment horizontal="centerContinuous"/>
    </xf>
    <xf numFmtId="3" fontId="34" fillId="0" borderId="38" xfId="0" applyNumberFormat="1" applyFont="1" applyBorder="1" applyAlignment="1"/>
    <xf numFmtId="3" fontId="34" fillId="0" borderId="38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3" fontId="8" fillId="3" borderId="2" xfId="0" applyNumberFormat="1" applyFont="1" applyFill="1" applyBorder="1" applyAlignment="1"/>
    <xf numFmtId="0" fontId="8" fillId="3" borderId="7" xfId="0" applyFont="1" applyFill="1" applyBorder="1" applyAlignment="1"/>
    <xf numFmtId="0" fontId="1" fillId="0" borderId="10" xfId="0" applyFont="1" applyBorder="1" applyAlignment="1"/>
    <xf numFmtId="0" fontId="8" fillId="0" borderId="10" xfId="0" applyFont="1" applyBorder="1" applyAlignment="1"/>
    <xf numFmtId="0" fontId="8" fillId="9" borderId="10" xfId="0" applyFont="1" applyFill="1" applyBorder="1" applyAlignment="1"/>
    <xf numFmtId="3" fontId="14" fillId="9" borderId="1" xfId="0" applyNumberFormat="1" applyFont="1" applyFill="1" applyBorder="1"/>
    <xf numFmtId="3" fontId="14" fillId="9" borderId="10" xfId="0" applyNumberFormat="1" applyFont="1" applyFill="1" applyBorder="1"/>
    <xf numFmtId="3" fontId="14" fillId="9" borderId="2" xfId="0" applyNumberFormat="1" applyFont="1" applyFill="1" applyBorder="1"/>
    <xf numFmtId="3" fontId="8" fillId="9" borderId="1" xfId="0" applyNumberFormat="1" applyFont="1" applyFill="1" applyBorder="1"/>
    <xf numFmtId="0" fontId="8" fillId="9" borderId="11" xfId="0" applyFont="1" applyFill="1" applyBorder="1" applyAlignment="1"/>
    <xf numFmtId="0" fontId="8" fillId="9" borderId="14" xfId="0" applyFont="1" applyFill="1" applyBorder="1" applyAlignment="1"/>
    <xf numFmtId="3" fontId="8" fillId="9" borderId="18" xfId="0" applyNumberFormat="1" applyFont="1" applyFill="1" applyBorder="1" applyAlignment="1"/>
    <xf numFmtId="3" fontId="8" fillId="9" borderId="21" xfId="0" applyNumberFormat="1" applyFont="1" applyFill="1" applyBorder="1" applyAlignment="1"/>
    <xf numFmtId="0" fontId="8" fillId="3" borderId="7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" xfId="0" applyFont="1" applyBorder="1" applyAlignment="1"/>
    <xf numFmtId="0" fontId="8" fillId="9" borderId="10" xfId="0" applyFont="1" applyFill="1" applyBorder="1" applyAlignment="1">
      <alignment horizontal="center"/>
    </xf>
    <xf numFmtId="3" fontId="10" fillId="9" borderId="1" xfId="0" applyNumberFormat="1" applyFont="1" applyFill="1" applyBorder="1"/>
    <xf numFmtId="3" fontId="10" fillId="0" borderId="1" xfId="0" applyNumberFormat="1" applyFont="1" applyBorder="1" applyAlignment="1"/>
    <xf numFmtId="3" fontId="10" fillId="9" borderId="18" xfId="0" applyNumberFormat="1" applyFont="1" applyFill="1" applyBorder="1" applyAlignment="1"/>
    <xf numFmtId="3" fontId="10" fillId="9" borderId="19" xfId="0" applyNumberFormat="1" applyFont="1" applyFill="1" applyBorder="1" applyAlignment="1"/>
    <xf numFmtId="3" fontId="10" fillId="3" borderId="1" xfId="0" applyNumberFormat="1" applyFont="1" applyFill="1" applyBorder="1" applyAlignment="1"/>
    <xf numFmtId="3" fontId="10" fillId="3" borderId="10" xfId="0" applyNumberFormat="1" applyFont="1" applyFill="1" applyBorder="1" applyAlignment="1"/>
    <xf numFmtId="0" fontId="8" fillId="0" borderId="10" xfId="0" applyFont="1" applyBorder="1" applyAlignment="1">
      <alignment horizontal="left"/>
    </xf>
    <xf numFmtId="0" fontId="10" fillId="9" borderId="14" xfId="0" applyFont="1" applyFill="1" applyBorder="1" applyAlignment="1"/>
    <xf numFmtId="0" fontId="10" fillId="9" borderId="10" xfId="0" applyFont="1" applyFill="1" applyBorder="1" applyAlignment="1"/>
    <xf numFmtId="3" fontId="1" fillId="3" borderId="1" xfId="0" applyNumberFormat="1" applyFont="1" applyFill="1" applyBorder="1" applyAlignment="1"/>
    <xf numFmtId="3" fontId="1" fillId="3" borderId="10" xfId="0" applyNumberFormat="1" applyFont="1" applyFill="1" applyBorder="1" applyAlignment="1"/>
    <xf numFmtId="3" fontId="1" fillId="0" borderId="2" xfId="0" applyNumberFormat="1" applyFont="1" applyBorder="1" applyAlignment="1"/>
    <xf numFmtId="164" fontId="1" fillId="0" borderId="2" xfId="0" applyNumberFormat="1" applyFont="1" applyBorder="1"/>
    <xf numFmtId="3" fontId="8" fillId="0" borderId="56" xfId="0" applyNumberFormat="1" applyFont="1" applyBorder="1"/>
    <xf numFmtId="0" fontId="26" fillId="3" borderId="0" xfId="0" applyFont="1" applyFill="1"/>
    <xf numFmtId="0" fontId="0" fillId="7" borderId="0" xfId="0" applyFill="1" applyBorder="1" applyAlignment="1">
      <alignment horizontal="centerContinuous"/>
    </xf>
    <xf numFmtId="0" fontId="0" fillId="7" borderId="0" xfId="0" applyFill="1" applyBorder="1"/>
    <xf numFmtId="3" fontId="10" fillId="7" borderId="0" xfId="0" applyNumberFormat="1" applyFont="1" applyFill="1" applyBorder="1" applyAlignment="1">
      <alignment horizontal="right"/>
    </xf>
    <xf numFmtId="0" fontId="0" fillId="0" borderId="5" xfId="0" applyBorder="1" applyAlignment="1"/>
    <xf numFmtId="0" fontId="19" fillId="0" borderId="5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" xfId="0" applyFont="1" applyBorder="1" applyAlignment="1"/>
    <xf numFmtId="0" fontId="8" fillId="0" borderId="22" xfId="0" applyFont="1" applyBorder="1" applyAlignment="1"/>
    <xf numFmtId="3" fontId="8" fillId="0" borderId="22" xfId="0" applyNumberFormat="1" applyFont="1" applyBorder="1" applyAlignment="1">
      <alignment horizontal="right"/>
    </xf>
    <xf numFmtId="3" fontId="8" fillId="0" borderId="51" xfId="0" applyNumberFormat="1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3" fontId="1" fillId="0" borderId="10" xfId="0" applyNumberFormat="1" applyFont="1" applyBorder="1"/>
    <xf numFmtId="3" fontId="1" fillId="0" borderId="1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0" xfId="0" applyNumberFormat="1" applyFont="1" applyFill="1" applyBorder="1"/>
    <xf numFmtId="0" fontId="19" fillId="0" borderId="15" xfId="0" applyFont="1" applyBorder="1" applyAlignment="1">
      <alignment horizontal="left"/>
    </xf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5" xfId="0" applyNumberFormat="1" applyFont="1" applyBorder="1" applyAlignment="1">
      <alignment horizontal="right"/>
    </xf>
    <xf numFmtId="3" fontId="1" fillId="0" borderId="56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centerContinuous"/>
    </xf>
    <xf numFmtId="0" fontId="7" fillId="0" borderId="0" xfId="0" applyNumberFormat="1" applyFont="1" applyBorder="1" applyAlignment="1">
      <alignment horizontal="centerContinuous" wrapText="1"/>
    </xf>
    <xf numFmtId="0" fontId="7" fillId="0" borderId="0" xfId="0" applyFont="1" applyBorder="1" applyAlignment="1">
      <alignment horizontal="centerContinuous" wrapText="1"/>
    </xf>
    <xf numFmtId="0" fontId="0" fillId="0" borderId="0" xfId="0" applyBorder="1" applyAlignment="1">
      <alignment horizontal="centerContinuous" wrapText="1"/>
    </xf>
    <xf numFmtId="0" fontId="0" fillId="0" borderId="24" xfId="0" applyBorder="1" applyAlignment="1">
      <alignment horizontal="centerContinuous"/>
    </xf>
    <xf numFmtId="0" fontId="19" fillId="0" borderId="6" xfId="0" applyFont="1" applyBorder="1" applyAlignment="1"/>
    <xf numFmtId="3" fontId="8" fillId="0" borderId="52" xfId="0" applyNumberFormat="1" applyFont="1" applyBorder="1" applyAlignment="1">
      <alignment horizontal="right"/>
    </xf>
    <xf numFmtId="3" fontId="0" fillId="0" borderId="29" xfId="0" applyNumberFormat="1" applyBorder="1"/>
    <xf numFmtId="0" fontId="1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8" fillId="0" borderId="52" xfId="0" applyNumberFormat="1" applyFont="1" applyBorder="1"/>
    <xf numFmtId="164" fontId="0" fillId="0" borderId="8" xfId="0" applyNumberFormat="1" applyBorder="1"/>
    <xf numFmtId="164" fontId="0" fillId="0" borderId="12" xfId="0" applyNumberFormat="1" applyBorder="1"/>
    <xf numFmtId="0" fontId="35" fillId="0" borderId="0" xfId="0" applyFont="1" applyFill="1" applyBorder="1" applyAlignment="1">
      <alignment horizontal="left"/>
    </xf>
    <xf numFmtId="164" fontId="0" fillId="0" borderId="0" xfId="0" applyNumberFormat="1" applyFill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3" fontId="1" fillId="0" borderId="11" xfId="0" applyNumberFormat="1" applyFont="1" applyBorder="1"/>
    <xf numFmtId="0" fontId="7" fillId="0" borderId="46" xfId="0" applyFont="1" applyBorder="1" applyAlignment="1">
      <alignment horizontal="left"/>
    </xf>
    <xf numFmtId="0" fontId="1" fillId="10" borderId="0" xfId="0" applyNumberFormat="1" applyFont="1" applyFill="1" applyAlignment="1" applyProtection="1">
      <protection locked="0"/>
    </xf>
    <xf numFmtId="3" fontId="8" fillId="0" borderId="1" xfId="14" applyNumberFormat="1" applyFont="1" applyBorder="1" applyAlignment="1"/>
    <xf numFmtId="164" fontId="1" fillId="0" borderId="1" xfId="0" applyNumberFormat="1" applyFont="1" applyBorder="1"/>
    <xf numFmtId="3" fontId="1" fillId="3" borderId="2" xfId="0" applyNumberFormat="1" applyFont="1" applyFill="1" applyBorder="1" applyAlignment="1"/>
    <xf numFmtId="3" fontId="1" fillId="7" borderId="1" xfId="0" applyNumberFormat="1" applyFont="1" applyFill="1" applyBorder="1" applyAlignment="1"/>
    <xf numFmtId="3" fontId="0" fillId="7" borderId="1" xfId="0" applyNumberFormat="1" applyFill="1" applyBorder="1"/>
    <xf numFmtId="169" fontId="1" fillId="0" borderId="0" xfId="0" applyNumberFormat="1" applyFont="1"/>
    <xf numFmtId="169" fontId="8" fillId="0" borderId="0" xfId="0" applyNumberFormat="1" applyFont="1" applyBorder="1" applyAlignment="1">
      <alignment horizontal="centerContinuous"/>
    </xf>
    <xf numFmtId="169" fontId="8" fillId="0" borderId="45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9" fontId="8" fillId="7" borderId="0" xfId="0" applyNumberFormat="1" applyFont="1" applyFill="1" applyBorder="1"/>
    <xf numFmtId="169" fontId="8" fillId="0" borderId="0" xfId="0" applyNumberFormat="1" applyFont="1" applyBorder="1"/>
    <xf numFmtId="169" fontId="39" fillId="0" borderId="0" xfId="0" applyNumberFormat="1" applyFont="1" applyBorder="1"/>
    <xf numFmtId="169" fontId="1" fillId="7" borderId="0" xfId="0" applyNumberFormat="1" applyFont="1" applyFill="1"/>
    <xf numFmtId="169" fontId="1" fillId="7" borderId="0" xfId="0" applyNumberFormat="1" applyFont="1" applyFill="1" applyBorder="1" applyAlignment="1">
      <alignment horizontal="right"/>
    </xf>
    <xf numFmtId="169" fontId="1" fillId="0" borderId="0" xfId="0" applyNumberFormat="1" applyFont="1" applyBorder="1" applyAlignment="1">
      <alignment horizontal="right"/>
    </xf>
    <xf numFmtId="169" fontId="17" fillId="0" borderId="0" xfId="0" applyNumberFormat="1" applyFont="1" applyBorder="1"/>
    <xf numFmtId="169" fontId="1" fillId="7" borderId="0" xfId="0" applyNumberFormat="1" applyFont="1" applyFill="1" applyBorder="1"/>
    <xf numFmtId="3" fontId="1" fillId="7" borderId="0" xfId="0" applyNumberFormat="1" applyFont="1" applyFill="1" applyAlignment="1"/>
    <xf numFmtId="169" fontId="1" fillId="7" borderId="0" xfId="0" applyNumberFormat="1" applyFont="1" applyFill="1" applyBorder="1" applyAlignment="1"/>
    <xf numFmtId="169" fontId="1" fillId="0" borderId="0" xfId="0" applyNumberFormat="1" applyFont="1" applyBorder="1"/>
    <xf numFmtId="169" fontId="17" fillId="0" borderId="55" xfId="0" applyNumberFormat="1" applyFont="1" applyBorder="1"/>
    <xf numFmtId="169" fontId="1" fillId="7" borderId="55" xfId="0" applyNumberFormat="1" applyFont="1" applyFill="1" applyBorder="1" applyAlignment="1">
      <alignment horizontal="right"/>
    </xf>
    <xf numFmtId="169" fontId="1" fillId="0" borderId="55" xfId="0" applyNumberFormat="1" applyFont="1" applyBorder="1" applyAlignment="1">
      <alignment horizontal="right"/>
    </xf>
    <xf numFmtId="169" fontId="1" fillId="0" borderId="55" xfId="0" applyNumberFormat="1" applyFont="1" applyBorder="1"/>
    <xf numFmtId="169" fontId="10" fillId="0" borderId="45" xfId="0" applyNumberFormat="1" applyFont="1" applyFill="1" applyBorder="1" applyAlignment="1">
      <alignment vertical="center"/>
    </xf>
    <xf numFmtId="0" fontId="1" fillId="0" borderId="0" xfId="0" applyFont="1"/>
    <xf numFmtId="169" fontId="8" fillId="0" borderId="0" xfId="0" applyNumberFormat="1" applyFont="1" applyBorder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0" fillId="0" borderId="0" xfId="0" applyNumberFormat="1" applyFont="1" applyBorder="1" applyAlignment="1">
      <alignment horizontal="centerContinuous"/>
    </xf>
    <xf numFmtId="169" fontId="35" fillId="0" borderId="0" xfId="0" applyNumberFormat="1" applyFont="1" applyFill="1" applyAlignment="1"/>
    <xf numFmtId="3" fontId="10" fillId="0" borderId="0" xfId="0" applyNumberFormat="1" applyFont="1" applyBorder="1"/>
    <xf numFmtId="0" fontId="10" fillId="0" borderId="16" xfId="0" applyFont="1" applyBorder="1" applyAlignment="1">
      <alignment horizontal="left"/>
    </xf>
    <xf numFmtId="0" fontId="8" fillId="0" borderId="45" xfId="0" applyFont="1" applyFill="1" applyBorder="1" applyAlignment="1">
      <alignment horizontal="center" vertical="center"/>
    </xf>
    <xf numFmtId="3" fontId="10" fillId="11" borderId="40" xfId="0" applyNumberFormat="1" applyFont="1" applyFill="1" applyBorder="1"/>
    <xf numFmtId="169" fontId="26" fillId="11" borderId="0" xfId="0" applyNumberFormat="1" applyFont="1" applyFill="1" applyBorder="1"/>
    <xf numFmtId="3" fontId="10" fillId="11" borderId="0" xfId="0" applyNumberFormat="1" applyFont="1" applyFill="1" applyBorder="1"/>
    <xf numFmtId="0" fontId="10" fillId="11" borderId="47" xfId="0" applyFont="1" applyFill="1" applyBorder="1" applyAlignment="1">
      <alignment horizontal="left"/>
    </xf>
    <xf numFmtId="169" fontId="1" fillId="11" borderId="47" xfId="0" applyNumberFormat="1" applyFont="1" applyFill="1" applyBorder="1"/>
    <xf numFmtId="3" fontId="10" fillId="11" borderId="47" xfId="0" applyNumberFormat="1" applyFont="1" applyFill="1" applyBorder="1"/>
    <xf numFmtId="169" fontId="26" fillId="0" borderId="0" xfId="0" applyNumberFormat="1" applyFont="1" applyBorder="1"/>
    <xf numFmtId="3" fontId="8" fillId="7" borderId="0" xfId="0" applyNumberFormat="1" applyFont="1" applyFill="1" applyBorder="1"/>
    <xf numFmtId="0" fontId="8" fillId="12" borderId="40" xfId="0" applyFont="1" applyFill="1" applyBorder="1" applyAlignment="1">
      <alignment horizontal="left" wrapText="1"/>
    </xf>
    <xf numFmtId="169" fontId="8" fillId="12" borderId="40" xfId="0" applyNumberFormat="1" applyFont="1" applyFill="1" applyBorder="1"/>
    <xf numFmtId="3" fontId="8" fillId="12" borderId="40" xfId="0" applyNumberFormat="1" applyFont="1" applyFill="1" applyBorder="1"/>
    <xf numFmtId="0" fontId="0" fillId="12" borderId="0" xfId="0" applyFill="1" applyBorder="1" applyAlignment="1">
      <alignment horizontal="left" wrapText="1"/>
    </xf>
    <xf numFmtId="169" fontId="26" fillId="12" borderId="0" xfId="0" applyNumberFormat="1" applyFont="1" applyFill="1" applyBorder="1"/>
    <xf numFmtId="3" fontId="8" fillId="12" borderId="0" xfId="0" applyNumberFormat="1" applyFont="1" applyFill="1" applyBorder="1"/>
    <xf numFmtId="0" fontId="1" fillId="12" borderId="0" xfId="0" applyFont="1" applyFill="1"/>
    <xf numFmtId="169" fontId="1" fillId="12" borderId="47" xfId="0" applyNumberFormat="1" applyFont="1" applyFill="1" applyBorder="1"/>
    <xf numFmtId="3" fontId="8" fillId="12" borderId="47" xfId="0" applyNumberFormat="1" applyFont="1" applyFill="1" applyBorder="1"/>
    <xf numFmtId="3" fontId="1" fillId="0" borderId="0" xfId="0" applyNumberFormat="1" applyFont="1"/>
    <xf numFmtId="3" fontId="1" fillId="7" borderId="0" xfId="0" applyNumberFormat="1" applyFont="1" applyFill="1" applyAlignment="1">
      <alignment horizontal="right"/>
    </xf>
    <xf numFmtId="3" fontId="1" fillId="7" borderId="0" xfId="0" applyNumberFormat="1" applyFont="1" applyFill="1"/>
    <xf numFmtId="3" fontId="3" fillId="7" borderId="0" xfId="0" applyNumberFormat="1" applyFont="1" applyFill="1"/>
    <xf numFmtId="3" fontId="3" fillId="0" borderId="0" xfId="0" applyNumberFormat="1" applyFont="1"/>
    <xf numFmtId="169" fontId="1" fillId="0" borderId="47" xfId="0" applyNumberFormat="1" applyFont="1" applyBorder="1"/>
    <xf numFmtId="0" fontId="8" fillId="12" borderId="40" xfId="0" applyFont="1" applyFill="1" applyBorder="1" applyAlignment="1">
      <alignment horizontal="left"/>
    </xf>
    <xf numFmtId="169" fontId="8" fillId="12" borderId="0" xfId="0" applyNumberFormat="1" applyFont="1" applyFill="1" applyBorder="1"/>
    <xf numFmtId="0" fontId="8" fillId="12" borderId="47" xfId="0" applyFont="1" applyFill="1" applyBorder="1" applyAlignment="1">
      <alignment horizontal="left"/>
    </xf>
    <xf numFmtId="3" fontId="1" fillId="0" borderId="0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/>
    <xf numFmtId="0" fontId="1" fillId="0" borderId="0" xfId="0" applyFont="1" applyBorder="1"/>
    <xf numFmtId="3" fontId="1" fillId="7" borderId="0" xfId="0" applyNumberFormat="1" applyFont="1" applyFill="1" applyBorder="1" applyAlignment="1">
      <alignment horizontal="right"/>
    </xf>
    <xf numFmtId="0" fontId="8" fillId="13" borderId="40" xfId="0" applyFont="1" applyFill="1" applyBorder="1"/>
    <xf numFmtId="169" fontId="8" fillId="13" borderId="40" xfId="0" applyNumberFormat="1" applyFont="1" applyFill="1" applyBorder="1" applyAlignment="1">
      <alignment horizontal="right"/>
    </xf>
    <xf numFmtId="169" fontId="26" fillId="13" borderId="0" xfId="0" applyNumberFormat="1" applyFont="1" applyFill="1" applyBorder="1"/>
    <xf numFmtId="3" fontId="8" fillId="13" borderId="0" xfId="0" applyNumberFormat="1" applyFont="1" applyFill="1" applyBorder="1"/>
    <xf numFmtId="0" fontId="1" fillId="13" borderId="0" xfId="0" applyFont="1" applyFill="1"/>
    <xf numFmtId="169" fontId="1" fillId="13" borderId="47" xfId="0" applyNumberFormat="1" applyFont="1" applyFill="1" applyBorder="1"/>
    <xf numFmtId="3" fontId="8" fillId="13" borderId="47" xfId="0" applyNumberFormat="1" applyFont="1" applyFill="1" applyBorder="1"/>
    <xf numFmtId="0" fontId="1" fillId="7" borderId="0" xfId="0" applyFont="1" applyFill="1"/>
    <xf numFmtId="0" fontId="1" fillId="0" borderId="55" xfId="0" applyFont="1" applyBorder="1"/>
    <xf numFmtId="0" fontId="1" fillId="7" borderId="55" xfId="0" applyFont="1" applyFill="1" applyBorder="1" applyAlignment="1">
      <alignment horizontal="right"/>
    </xf>
    <xf numFmtId="3" fontId="1" fillId="7" borderId="55" xfId="0" applyNumberFormat="1" applyFont="1" applyFill="1" applyBorder="1"/>
    <xf numFmtId="3" fontId="1" fillId="0" borderId="55" xfId="0" applyNumberFormat="1" applyFont="1" applyBorder="1"/>
    <xf numFmtId="3" fontId="1" fillId="7" borderId="55" xfId="0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5" fillId="0" borderId="0" xfId="1" applyFont="1" applyAlignment="1" applyProtection="1">
      <alignment wrapText="1"/>
    </xf>
    <xf numFmtId="0" fontId="1" fillId="3" borderId="0" xfId="0" applyFont="1" applyFill="1"/>
    <xf numFmtId="169" fontId="15" fillId="0" borderId="0" xfId="1" applyNumberFormat="1" applyFont="1" applyBorder="1" applyAlignment="1" applyProtection="1">
      <alignment vertical="center"/>
    </xf>
    <xf numFmtId="3" fontId="0" fillId="0" borderId="34" xfId="0" applyNumberFormat="1" applyBorder="1"/>
    <xf numFmtId="3" fontId="0" fillId="0" borderId="3" xfId="0" applyNumberFormat="1" applyBorder="1"/>
    <xf numFmtId="3" fontId="0" fillId="7" borderId="34" xfId="0" applyNumberFormat="1" applyFill="1" applyBorder="1"/>
    <xf numFmtId="3" fontId="0" fillId="7" borderId="3" xfId="0" applyNumberFormat="1" applyFill="1" applyBorder="1"/>
    <xf numFmtId="3" fontId="0" fillId="7" borderId="8" xfId="0" applyNumberFormat="1" applyFill="1" applyBorder="1"/>
    <xf numFmtId="0" fontId="16" fillId="0" borderId="0" xfId="0" applyFont="1"/>
    <xf numFmtId="39" fontId="24" fillId="14" borderId="1" xfId="0" quotePrefix="1" applyNumberFormat="1" applyFont="1" applyFill="1" applyBorder="1" applyAlignment="1">
      <alignment horizontal="center"/>
    </xf>
    <xf numFmtId="39" fontId="24" fillId="14" borderId="15" xfId="0" quotePrefix="1" applyNumberFormat="1" applyFont="1" applyFill="1" applyBorder="1" applyAlignment="1">
      <alignment horizontal="center"/>
    </xf>
    <xf numFmtId="0" fontId="19" fillId="14" borderId="11" xfId="0" applyFont="1" applyFill="1" applyBorder="1" applyAlignment="1">
      <alignment horizontal="center"/>
    </xf>
    <xf numFmtId="0" fontId="19" fillId="14" borderId="47" xfId="0" applyFont="1" applyFill="1" applyBorder="1" applyAlignment="1">
      <alignment horizontal="center"/>
    </xf>
    <xf numFmtId="0" fontId="19" fillId="14" borderId="52" xfId="0" applyFont="1" applyFill="1" applyBorder="1" applyAlignment="1">
      <alignment horizontal="center"/>
    </xf>
    <xf numFmtId="169" fontId="1" fillId="7" borderId="0" xfId="0" applyNumberFormat="1" applyFont="1" applyFill="1" applyAlignment="1">
      <alignment horizontal="right"/>
    </xf>
    <xf numFmtId="169" fontId="8" fillId="13" borderId="40" xfId="0" applyNumberFormat="1" applyFont="1" applyFill="1" applyBorder="1" applyAlignment="1"/>
    <xf numFmtId="3" fontId="10" fillId="11" borderId="40" xfId="0" applyNumberFormat="1" applyFont="1" applyFill="1" applyBorder="1" applyAlignment="1">
      <alignment horizontal="right"/>
    </xf>
    <xf numFmtId="3" fontId="10" fillId="11" borderId="0" xfId="0" applyNumberFormat="1" applyFont="1" applyFill="1" applyBorder="1" applyAlignment="1">
      <alignment horizontal="right"/>
    </xf>
    <xf numFmtId="3" fontId="10" fillId="11" borderId="47" xfId="0" applyNumberFormat="1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3" fontId="8" fillId="12" borderId="40" xfId="0" applyNumberFormat="1" applyFont="1" applyFill="1" applyBorder="1" applyAlignment="1">
      <alignment horizontal="right"/>
    </xf>
    <xf numFmtId="3" fontId="8" fillId="12" borderId="0" xfId="0" applyNumberFormat="1" applyFont="1" applyFill="1" applyBorder="1" applyAlignment="1">
      <alignment horizontal="right"/>
    </xf>
    <xf numFmtId="3" fontId="8" fillId="12" borderId="4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3" fontId="8" fillId="13" borderId="0" xfId="0" applyNumberFormat="1" applyFont="1" applyFill="1" applyBorder="1" applyAlignment="1">
      <alignment horizontal="right"/>
    </xf>
    <xf numFmtId="3" fontId="8" fillId="13" borderId="47" xfId="0" applyNumberFormat="1" applyFont="1" applyFill="1" applyBorder="1" applyAlignment="1">
      <alignment horizontal="right"/>
    </xf>
    <xf numFmtId="0" fontId="1" fillId="0" borderId="55" xfId="0" applyFont="1" applyBorder="1" applyAlignment="1">
      <alignment horizontal="right"/>
    </xf>
    <xf numFmtId="3" fontId="14" fillId="7" borderId="1" xfId="0" applyNumberFormat="1" applyFont="1" applyFill="1" applyBorder="1"/>
    <xf numFmtId="3" fontId="14" fillId="15" borderId="2" xfId="0" applyNumberFormat="1" applyFont="1" applyFill="1" applyBorder="1" applyAlignment="1">
      <alignment horizontal="right"/>
    </xf>
    <xf numFmtId="3" fontId="1" fillId="0" borderId="8" xfId="0" applyNumberFormat="1" applyFont="1" applyBorder="1"/>
    <xf numFmtId="0" fontId="1" fillId="0" borderId="0" xfId="0" applyFont="1" applyFill="1" applyBorder="1"/>
    <xf numFmtId="3" fontId="8" fillId="9" borderId="2" xfId="0" applyNumberFormat="1" applyFont="1" applyFill="1" applyBorder="1"/>
    <xf numFmtId="3" fontId="8" fillId="0" borderId="0" xfId="0" applyNumberFormat="1" applyFont="1" applyBorder="1" applyAlignment="1">
      <alignment horizontal="right"/>
    </xf>
    <xf numFmtId="169" fontId="8" fillId="7" borderId="0" xfId="0" applyNumberFormat="1" applyFont="1" applyFill="1" applyBorder="1" applyAlignment="1">
      <alignment horizontal="right"/>
    </xf>
    <xf numFmtId="3" fontId="13" fillId="3" borderId="51" xfId="0" applyNumberFormat="1" applyFont="1" applyFill="1" applyBorder="1" applyAlignment="1">
      <alignment horizontal="left"/>
    </xf>
    <xf numFmtId="3" fontId="13" fillId="0" borderId="22" xfId="0" applyNumberFormat="1" applyFont="1" applyBorder="1"/>
    <xf numFmtId="3" fontId="7" fillId="3" borderId="18" xfId="0" applyNumberFormat="1" applyFont="1" applyFill="1" applyBorder="1"/>
    <xf numFmtId="3" fontId="10" fillId="0" borderId="0" xfId="5" applyNumberFormat="1" applyFont="1" applyAlignment="1">
      <alignment horizontal="centerContinuous" vertical="center" wrapText="1"/>
    </xf>
    <xf numFmtId="3" fontId="8" fillId="0" borderId="0" xfId="5" applyNumberFormat="1" applyFont="1" applyAlignment="1">
      <alignment horizontal="centerContinuous" vertical="center" wrapText="1"/>
    </xf>
    <xf numFmtId="0" fontId="41" fillId="0" borderId="0" xfId="0" applyFont="1" applyAlignment="1">
      <alignment horizontal="centerContinuous"/>
    </xf>
    <xf numFmtId="0" fontId="27" fillId="0" borderId="0" xfId="5" applyNumberFormat="1" applyFont="1" applyAlignment="1">
      <alignment vertical="center"/>
    </xf>
    <xf numFmtId="165" fontId="1" fillId="3" borderId="8" xfId="2" applyNumberFormat="1" applyFont="1" applyFill="1" applyBorder="1"/>
    <xf numFmtId="165" fontId="1" fillId="3" borderId="1" xfId="2" applyNumberFormat="1" applyFont="1" applyFill="1" applyBorder="1"/>
    <xf numFmtId="165" fontId="1" fillId="7" borderId="1" xfId="2" applyNumberFormat="1" applyFont="1" applyFill="1" applyBorder="1" applyAlignment="1">
      <alignment horizontal="right"/>
    </xf>
    <xf numFmtId="165" fontId="8" fillId="7" borderId="1" xfId="2" applyNumberFormat="1" applyFont="1" applyFill="1" applyBorder="1"/>
    <xf numFmtId="165" fontId="1" fillId="7" borderId="12" xfId="2" applyNumberFormat="1" applyFont="1" applyFill="1" applyBorder="1" applyAlignment="1">
      <alignment horizontal="right"/>
    </xf>
    <xf numFmtId="165" fontId="1" fillId="7" borderId="1" xfId="2" applyNumberFormat="1" applyFont="1" applyFill="1" applyBorder="1"/>
    <xf numFmtId="3" fontId="1" fillId="0" borderId="47" xfId="0" applyNumberFormat="1" applyFont="1" applyBorder="1"/>
    <xf numFmtId="165" fontId="0" fillId="3" borderId="1" xfId="2" applyNumberFormat="1" applyFont="1" applyFill="1" applyBorder="1"/>
    <xf numFmtId="165" fontId="0" fillId="7" borderId="1" xfId="2" applyNumberFormat="1" applyFont="1" applyFill="1" applyBorder="1"/>
    <xf numFmtId="165" fontId="1" fillId="7" borderId="12" xfId="2" applyNumberFormat="1" applyFont="1" applyFill="1" applyBorder="1"/>
    <xf numFmtId="165" fontId="0" fillId="7" borderId="2" xfId="2" applyNumberFormat="1" applyFont="1" applyFill="1" applyBorder="1"/>
    <xf numFmtId="165" fontId="1" fillId="7" borderId="2" xfId="2" applyNumberFormat="1" applyFont="1" applyFill="1" applyBorder="1" applyAlignment="1">
      <alignment horizontal="right"/>
    </xf>
    <xf numFmtId="166" fontId="1" fillId="0" borderId="58" xfId="0" applyNumberFormat="1" applyFont="1" applyFill="1" applyBorder="1" applyAlignment="1" applyProtection="1">
      <alignment vertical="center"/>
    </xf>
    <xf numFmtId="166" fontId="1" fillId="0" borderId="26" xfId="0" applyNumberFormat="1" applyFont="1" applyFill="1" applyBorder="1" applyAlignment="1" applyProtection="1">
      <alignment vertical="center"/>
    </xf>
    <xf numFmtId="166" fontId="1" fillId="0" borderId="3" xfId="0" applyNumberFormat="1" applyFont="1" applyFill="1" applyBorder="1" applyAlignment="1" applyProtection="1">
      <alignment vertical="center"/>
    </xf>
    <xf numFmtId="3" fontId="8" fillId="0" borderId="22" xfId="0" applyNumberFormat="1" applyFont="1" applyBorder="1"/>
    <xf numFmtId="3" fontId="8" fillId="0" borderId="1" xfId="5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8" fillId="0" borderId="5" xfId="0" applyFont="1" applyBorder="1"/>
    <xf numFmtId="0" fontId="8" fillId="0" borderId="12" xfId="0" applyFont="1" applyBorder="1"/>
    <xf numFmtId="0" fontId="42" fillId="0" borderId="12" xfId="0" applyFont="1" applyBorder="1"/>
    <xf numFmtId="0" fontId="42" fillId="0" borderId="13" xfId="0" applyFont="1" applyBorder="1"/>
    <xf numFmtId="3" fontId="8" fillId="0" borderId="59" xfId="0" applyNumberFormat="1" applyFont="1" applyBorder="1" applyAlignment="1">
      <alignment horizontal="center" vertical="center"/>
    </xf>
    <xf numFmtId="167" fontId="8" fillId="0" borderId="21" xfId="0" applyNumberFormat="1" applyFont="1" applyBorder="1"/>
    <xf numFmtId="3" fontId="8" fillId="0" borderId="60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right"/>
    </xf>
    <xf numFmtId="3" fontId="14" fillId="16" borderId="2" xfId="0" applyNumberFormat="1" applyFont="1" applyFill="1" applyBorder="1" applyAlignment="1">
      <alignment horizontal="right"/>
    </xf>
    <xf numFmtId="0" fontId="0" fillId="16" borderId="0" xfId="0" applyFill="1" applyBorder="1"/>
    <xf numFmtId="3" fontId="0" fillId="16" borderId="27" xfId="0" applyNumberFormat="1" applyFill="1" applyBorder="1"/>
    <xf numFmtId="3" fontId="1" fillId="0" borderId="24" xfId="0" applyNumberFormat="1" applyFont="1" applyBorder="1" applyAlignment="1">
      <alignment horizontal="right"/>
    </xf>
    <xf numFmtId="0" fontId="8" fillId="0" borderId="61" xfId="0" applyFont="1" applyFill="1" applyBorder="1" applyAlignment="1">
      <alignment horizontal="right" vertical="center"/>
    </xf>
    <xf numFmtId="169" fontId="1" fillId="0" borderId="0" xfId="0" applyNumberFormat="1" applyFont="1" applyBorder="1" applyAlignment="1">
      <alignment horizontal="centerContinuous"/>
    </xf>
    <xf numFmtId="169" fontId="8" fillId="0" borderId="0" xfId="0" applyNumberFormat="1" applyFont="1" applyFill="1" applyBorder="1" applyAlignment="1">
      <alignment horizontal="center" vertical="center"/>
    </xf>
    <xf numFmtId="169" fontId="8" fillId="0" borderId="55" xfId="0" applyNumberFormat="1" applyFont="1" applyBorder="1"/>
    <xf numFmtId="3" fontId="8" fillId="0" borderId="55" xfId="0" applyNumberFormat="1" applyFont="1" applyBorder="1"/>
    <xf numFmtId="3" fontId="10" fillId="7" borderId="0" xfId="0" applyNumberFormat="1" applyFont="1" applyFill="1" applyBorder="1"/>
    <xf numFmtId="0" fontId="8" fillId="0" borderId="22" xfId="5" applyFont="1" applyBorder="1" applyAlignment="1">
      <alignment horizontal="left"/>
    </xf>
    <xf numFmtId="3" fontId="0" fillId="0" borderId="22" xfId="0" applyNumberFormat="1" applyBorder="1"/>
    <xf numFmtId="0" fontId="43" fillId="0" borderId="22" xfId="0" applyFont="1" applyBorder="1"/>
    <xf numFmtId="0" fontId="0" fillId="0" borderId="22" xfId="0" applyBorder="1"/>
    <xf numFmtId="0" fontId="8" fillId="0" borderId="18" xfId="5" applyFont="1" applyBorder="1" applyAlignment="1">
      <alignment horizontal="left"/>
    </xf>
    <xf numFmtId="3" fontId="0" fillId="0" borderId="18" xfId="0" applyNumberFormat="1" applyBorder="1"/>
    <xf numFmtId="3" fontId="10" fillId="12" borderId="40" xfId="0" applyNumberFormat="1" applyFont="1" applyFill="1" applyBorder="1"/>
    <xf numFmtId="3" fontId="10" fillId="12" borderId="0" xfId="0" applyNumberFormat="1" applyFont="1" applyFill="1" applyBorder="1"/>
    <xf numFmtId="3" fontId="10" fillId="12" borderId="47" xfId="0" applyNumberFormat="1" applyFont="1" applyFill="1" applyBorder="1"/>
    <xf numFmtId="3" fontId="8" fillId="12" borderId="0" xfId="0" applyNumberFormat="1" applyFont="1" applyFill="1"/>
    <xf numFmtId="169" fontId="8" fillId="12" borderId="40" xfId="0" applyNumberFormat="1" applyFont="1" applyFill="1" applyBorder="1" applyAlignment="1"/>
    <xf numFmtId="3" fontId="8" fillId="12" borderId="55" xfId="0" applyNumberFormat="1" applyFont="1" applyFill="1" applyBorder="1"/>
    <xf numFmtId="3" fontId="10" fillId="0" borderId="0" xfId="0" applyNumberFormat="1" applyFont="1" applyBorder="1" applyAlignment="1"/>
    <xf numFmtId="0" fontId="39" fillId="3" borderId="0" xfId="0" applyNumberFormat="1" applyFont="1" applyFill="1" applyBorder="1" applyAlignment="1"/>
    <xf numFmtId="3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3" fontId="13" fillId="3" borderId="0" xfId="0" quotePrefix="1" applyNumberFormat="1" applyFont="1" applyFill="1" applyAlignment="1">
      <alignment horizontal="center"/>
    </xf>
    <xf numFmtId="3" fontId="13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10" fillId="0" borderId="0" xfId="0" applyFont="1" applyBorder="1" applyAlignment="1">
      <alignment vertical="top" wrapText="1"/>
    </xf>
    <xf numFmtId="0" fontId="17" fillId="0" borderId="47" xfId="0" applyFont="1" applyBorder="1" applyAlignment="1">
      <alignment vertical="top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11" borderId="4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0" fillId="0" borderId="40" xfId="0" applyFont="1" applyBorder="1" applyAlignment="1">
      <alignment vertical="top" wrapText="1"/>
    </xf>
    <xf numFmtId="0" fontId="17" fillId="0" borderId="0" xfId="0" applyFont="1" applyBorder="1" applyAlignment="1">
      <alignment vertical="top"/>
    </xf>
    <xf numFmtId="0" fontId="17" fillId="0" borderId="0" xfId="0" applyFont="1" applyAlignment="1">
      <alignment vertical="top"/>
    </xf>
    <xf numFmtId="0" fontId="8" fillId="13" borderId="4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7" fillId="0" borderId="4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0" fillId="7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8" fillId="12" borderId="4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3" fontId="1" fillId="3" borderId="56" xfId="0" applyNumberFormat="1" applyFont="1" applyFill="1" applyBorder="1" applyAlignment="1"/>
    <xf numFmtId="3" fontId="13" fillId="3" borderId="55" xfId="0" quotePrefix="1" applyNumberFormat="1" applyFont="1" applyFill="1" applyBorder="1" applyAlignment="1">
      <alignment horizontal="center"/>
    </xf>
    <xf numFmtId="3" fontId="26" fillId="3" borderId="56" xfId="0" applyNumberFormat="1" applyFont="1" applyFill="1" applyBorder="1" applyAlignment="1"/>
    <xf numFmtId="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13" fillId="3" borderId="0" xfId="0" quotePrefix="1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3" fontId="8" fillId="0" borderId="5" xfId="5" quotePrefix="1" applyNumberFormat="1" applyFont="1" applyBorder="1" applyAlignment="1">
      <alignment horizontal="center" vertical="center"/>
    </xf>
    <xf numFmtId="3" fontId="8" fillId="0" borderId="12" xfId="5" quotePrefix="1" applyNumberFormat="1" applyFont="1" applyBorder="1" applyAlignment="1">
      <alignment horizontal="center" vertical="center"/>
    </xf>
    <xf numFmtId="164" fontId="14" fillId="14" borderId="1" xfId="0" applyNumberFormat="1" applyFont="1" applyFill="1" applyBorder="1"/>
    <xf numFmtId="164" fontId="14" fillId="14" borderId="2" xfId="0" applyNumberFormat="1" applyFont="1" applyFill="1" applyBorder="1"/>
    <xf numFmtId="164" fontId="1" fillId="14" borderId="2" xfId="0" applyNumberFormat="1" applyFont="1" applyFill="1" applyBorder="1"/>
    <xf numFmtId="0" fontId="30" fillId="17" borderId="0" xfId="0" applyFont="1" applyFill="1" applyBorder="1"/>
  </cellXfs>
  <cellStyles count="22">
    <cellStyle name="Hipervínculo" xfId="1" builtinId="8"/>
    <cellStyle name="Millares" xfId="2" builtinId="3"/>
    <cellStyle name="Millares 6" xfId="17"/>
    <cellStyle name="Normal" xfId="0" builtinId="0"/>
    <cellStyle name="Normal 10" xfId="11"/>
    <cellStyle name="Normal 12" xfId="13"/>
    <cellStyle name="Normal 13" xfId="14"/>
    <cellStyle name="Normal 14" xfId="15"/>
    <cellStyle name="Normal 15" xfId="16"/>
    <cellStyle name="Normal 16" xfId="18"/>
    <cellStyle name="Normal 17" xfId="19"/>
    <cellStyle name="Normal 18" xfId="20"/>
    <cellStyle name="Normal 19" xfId="21"/>
    <cellStyle name="Normal 2" xfId="5"/>
    <cellStyle name="Normal 3" xfId="3"/>
    <cellStyle name="Normal 4" xfId="4"/>
    <cellStyle name="Normal 5" xfId="6"/>
    <cellStyle name="Normal 6" xfId="7"/>
    <cellStyle name="Normal 7" xfId="8"/>
    <cellStyle name="Normal 8" xfId="9"/>
    <cellStyle name="Normal 9" xfId="10"/>
    <cellStyle name="Normal_NºAFAM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F71"/>
  <sheetViews>
    <sheetView tabSelected="1" topLeftCell="B3" workbookViewId="0">
      <selection activeCell="D5" sqref="D5"/>
    </sheetView>
  </sheetViews>
  <sheetFormatPr baseColWidth="10" defaultColWidth="3.42578125" defaultRowHeight="12.75"/>
  <cols>
    <col min="1" max="1" width="6.5703125" customWidth="1"/>
    <col min="2" max="2" width="1.5703125" bestFit="1" customWidth="1"/>
    <col min="3" max="3" width="9" customWidth="1"/>
    <col min="4" max="4" width="70.85546875" bestFit="1" customWidth="1"/>
    <col min="5" max="5" width="9.85546875" customWidth="1"/>
    <col min="6" max="6" width="11.42578125" customWidth="1"/>
  </cols>
  <sheetData>
    <row r="1" spans="1:6">
      <c r="A1" s="4"/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3" spans="1:6" ht="15.75">
      <c r="A3" s="4" t="s">
        <v>14</v>
      </c>
      <c r="B3" s="4" t="s">
        <v>14</v>
      </c>
      <c r="C3" s="441" t="s">
        <v>400</v>
      </c>
      <c r="D3" s="13"/>
      <c r="E3" s="4"/>
      <c r="F3" s="4"/>
    </row>
    <row r="4" spans="1:6">
      <c r="A4" s="4"/>
      <c r="B4" s="4"/>
      <c r="C4" s="10"/>
      <c r="D4" s="490" t="s">
        <v>838</v>
      </c>
      <c r="E4" s="4"/>
      <c r="F4" s="4"/>
    </row>
    <row r="5" spans="1:6">
      <c r="A5" s="4"/>
      <c r="B5" s="4"/>
      <c r="C5" s="14" t="s">
        <v>287</v>
      </c>
      <c r="D5" s="15"/>
      <c r="E5" s="4"/>
      <c r="F5" s="4"/>
    </row>
    <row r="6" spans="1:6">
      <c r="A6" s="4"/>
      <c r="B6" s="4"/>
      <c r="C6" s="10"/>
      <c r="D6" s="15" t="s">
        <v>328</v>
      </c>
      <c r="E6" s="4"/>
      <c r="F6" s="4"/>
    </row>
    <row r="7" spans="1:6">
      <c r="A7" s="4"/>
      <c r="B7" s="4"/>
      <c r="C7" s="10"/>
      <c r="D7" s="15" t="s">
        <v>329</v>
      </c>
      <c r="E7" s="4"/>
      <c r="F7" s="4"/>
    </row>
    <row r="8" spans="1:6">
      <c r="A8" s="4"/>
      <c r="B8" s="4"/>
      <c r="C8" s="10"/>
      <c r="D8" s="15" t="s">
        <v>15</v>
      </c>
      <c r="E8" s="4"/>
      <c r="F8" s="4"/>
    </row>
    <row r="9" spans="1:6">
      <c r="A9" s="4"/>
      <c r="B9" s="4"/>
      <c r="C9" s="10"/>
      <c r="D9" s="15" t="s">
        <v>304</v>
      </c>
      <c r="E9" s="4"/>
      <c r="F9" s="4"/>
    </row>
    <row r="10" spans="1:6">
      <c r="A10" s="4"/>
      <c r="B10" s="4"/>
      <c r="C10" s="10"/>
      <c r="D10" s="15" t="s">
        <v>303</v>
      </c>
      <c r="E10" s="4"/>
      <c r="F10" s="4"/>
    </row>
    <row r="11" spans="1:6">
      <c r="A11" s="4"/>
      <c r="B11" s="4"/>
      <c r="C11" s="658" t="s">
        <v>14</v>
      </c>
      <c r="D11" s="659" t="s">
        <v>447</v>
      </c>
      <c r="E11" s="4"/>
      <c r="F11" s="4"/>
    </row>
    <row r="12" spans="1:6">
      <c r="A12" s="4"/>
      <c r="B12" s="4"/>
      <c r="C12" s="14" t="s">
        <v>250</v>
      </c>
      <c r="D12" s="15"/>
      <c r="E12" s="4"/>
      <c r="F12" s="4"/>
    </row>
    <row r="13" spans="1:6" ht="22.5">
      <c r="A13" s="4"/>
      <c r="B13" s="4"/>
      <c r="C13" s="14"/>
      <c r="D13" s="469" t="s">
        <v>465</v>
      </c>
      <c r="E13" s="4"/>
      <c r="F13" s="4"/>
    </row>
    <row r="14" spans="1:6" ht="24.75" customHeight="1">
      <c r="A14" s="4"/>
      <c r="B14" s="4"/>
      <c r="C14" s="14"/>
      <c r="D14" s="657" t="s">
        <v>467</v>
      </c>
      <c r="E14" s="4"/>
      <c r="F14" s="4"/>
    </row>
    <row r="15" spans="1:6" ht="22.5">
      <c r="A15" s="4"/>
      <c r="B15" s="4"/>
      <c r="C15" s="10"/>
      <c r="D15" s="469" t="s">
        <v>466</v>
      </c>
      <c r="E15" s="4"/>
      <c r="F15" s="4"/>
    </row>
    <row r="16" spans="1:6" ht="22.5">
      <c r="A16" s="4"/>
      <c r="B16" s="4"/>
      <c r="C16" s="10"/>
      <c r="D16" s="469" t="s">
        <v>464</v>
      </c>
      <c r="E16" s="4"/>
      <c r="F16" s="4"/>
    </row>
    <row r="17" spans="1:6">
      <c r="A17" s="4"/>
      <c r="B17" s="4"/>
      <c r="C17" s="14" t="s">
        <v>16</v>
      </c>
      <c r="D17" s="15"/>
      <c r="E17" s="4"/>
      <c r="F17" s="4"/>
    </row>
    <row r="18" spans="1:6">
      <c r="A18" s="4"/>
      <c r="B18" s="4"/>
      <c r="C18" s="14"/>
      <c r="D18" s="15" t="s">
        <v>330</v>
      </c>
      <c r="E18" s="4"/>
      <c r="F18" s="4"/>
    </row>
    <row r="19" spans="1:6">
      <c r="A19" s="4"/>
      <c r="B19" s="4"/>
      <c r="C19" s="10"/>
      <c r="D19" s="15" t="s">
        <v>331</v>
      </c>
      <c r="E19" s="4"/>
      <c r="F19" s="4"/>
    </row>
    <row r="20" spans="1:6">
      <c r="A20" s="4"/>
      <c r="B20" s="4"/>
      <c r="C20" s="10"/>
      <c r="D20" s="15" t="s">
        <v>17</v>
      </c>
      <c r="E20" s="4"/>
      <c r="F20" s="4"/>
    </row>
    <row r="21" spans="1:6" ht="15" customHeight="1">
      <c r="A21" s="4"/>
      <c r="B21" s="4"/>
      <c r="C21" s="14" t="s">
        <v>18</v>
      </c>
      <c r="D21" s="15"/>
      <c r="E21" s="4"/>
      <c r="F21" s="4"/>
    </row>
    <row r="22" spans="1:6" ht="10.5" customHeight="1">
      <c r="A22" s="4"/>
      <c r="B22" s="4"/>
      <c r="C22" s="10"/>
      <c r="D22" s="271" t="s">
        <v>280</v>
      </c>
      <c r="E22" s="4"/>
      <c r="F22" s="4"/>
    </row>
    <row r="23" spans="1:6" ht="10.5" customHeight="1">
      <c r="A23" s="4"/>
      <c r="B23" s="4"/>
      <c r="C23" s="10"/>
      <c r="D23" s="271" t="s">
        <v>272</v>
      </c>
      <c r="E23" s="4"/>
      <c r="F23" s="4"/>
    </row>
    <row r="24" spans="1:6">
      <c r="A24" s="4"/>
      <c r="B24" s="4"/>
      <c r="C24" s="10"/>
      <c r="D24" s="15" t="s">
        <v>279</v>
      </c>
      <c r="E24" s="4"/>
      <c r="F24" s="4"/>
    </row>
    <row r="25" spans="1:6">
      <c r="A25" s="4"/>
      <c r="B25" s="4"/>
      <c r="C25" s="10"/>
      <c r="D25" s="271" t="s">
        <v>278</v>
      </c>
      <c r="E25" s="4"/>
      <c r="F25" s="4"/>
    </row>
    <row r="26" spans="1:6">
      <c r="A26" s="4"/>
      <c r="B26" s="4"/>
      <c r="C26" s="14" t="s">
        <v>20</v>
      </c>
      <c r="D26" s="15"/>
      <c r="E26" s="4"/>
      <c r="F26" s="4"/>
    </row>
    <row r="27" spans="1:6">
      <c r="A27" s="4"/>
      <c r="B27" s="4"/>
      <c r="C27" s="14"/>
      <c r="D27" s="15" t="s">
        <v>64</v>
      </c>
      <c r="E27" s="4"/>
      <c r="F27" s="4"/>
    </row>
    <row r="28" spans="1:6">
      <c r="A28" s="4"/>
      <c r="B28" s="4"/>
      <c r="C28" s="10"/>
      <c r="D28" s="15" t="s">
        <v>21</v>
      </c>
      <c r="E28" s="4"/>
      <c r="F28" s="4"/>
    </row>
    <row r="29" spans="1:6" ht="15.75">
      <c r="A29" s="4"/>
      <c r="B29" s="4"/>
      <c r="C29" s="14" t="s">
        <v>288</v>
      </c>
      <c r="D29" s="16"/>
      <c r="E29" s="4"/>
      <c r="F29" s="4"/>
    </row>
    <row r="30" spans="1:6">
      <c r="A30" s="4"/>
      <c r="B30" s="4"/>
      <c r="C30" s="10"/>
      <c r="D30" s="17" t="s">
        <v>22</v>
      </c>
      <c r="E30" s="4"/>
      <c r="F30" s="4"/>
    </row>
    <row r="31" spans="1:6">
      <c r="A31" s="4"/>
      <c r="B31" s="4"/>
      <c r="C31" s="10"/>
      <c r="D31" s="17" t="s">
        <v>23</v>
      </c>
      <c r="E31" s="4"/>
      <c r="F31" s="4"/>
    </row>
    <row r="32" spans="1:6">
      <c r="A32" s="4"/>
      <c r="B32" s="4"/>
      <c r="C32" s="10"/>
      <c r="D32" s="17" t="s">
        <v>24</v>
      </c>
      <c r="E32" s="4"/>
      <c r="F32" s="4"/>
    </row>
    <row r="33" spans="1:6">
      <c r="A33" s="4"/>
      <c r="B33" s="4"/>
      <c r="C33" s="10"/>
      <c r="D33" s="18" t="s">
        <v>25</v>
      </c>
      <c r="E33" s="4"/>
      <c r="F33" s="4"/>
    </row>
    <row r="34" spans="1:6">
      <c r="A34" s="4"/>
      <c r="B34" s="4"/>
      <c r="C34" s="10"/>
      <c r="D34" s="18" t="s">
        <v>472</v>
      </c>
      <c r="E34" s="4"/>
      <c r="F34" s="4"/>
    </row>
    <row r="35" spans="1:6">
      <c r="A35" s="4"/>
      <c r="B35" s="4"/>
      <c r="C35" s="10"/>
      <c r="D35" s="18" t="s">
        <v>473</v>
      </c>
      <c r="E35" s="4"/>
      <c r="F35" s="4"/>
    </row>
    <row r="36" spans="1:6">
      <c r="A36" s="4"/>
      <c r="B36" s="4"/>
      <c r="C36" s="10"/>
      <c r="D36" s="17" t="s">
        <v>338</v>
      </c>
      <c r="E36" s="4"/>
      <c r="F36" s="4"/>
    </row>
    <row r="37" spans="1:6">
      <c r="A37" s="4"/>
      <c r="B37" s="4"/>
      <c r="C37" s="10"/>
      <c r="D37" s="17" t="s">
        <v>339</v>
      </c>
      <c r="E37" s="4"/>
      <c r="F37" s="4"/>
    </row>
    <row r="38" spans="1:6">
      <c r="A38" s="4"/>
      <c r="B38" s="4"/>
      <c r="C38" s="10"/>
      <c r="D38" s="17" t="s">
        <v>340</v>
      </c>
      <c r="E38" s="4"/>
      <c r="F38" s="4"/>
    </row>
    <row r="39" spans="1:6">
      <c r="A39" s="4"/>
      <c r="B39" s="4"/>
      <c r="C39" s="10"/>
      <c r="D39" s="271" t="s">
        <v>341</v>
      </c>
      <c r="E39" s="4"/>
      <c r="F39" s="4"/>
    </row>
    <row r="40" spans="1:6" ht="12" customHeight="1">
      <c r="A40" s="4"/>
      <c r="B40" s="4"/>
      <c r="C40" s="10"/>
      <c r="D40" s="18" t="s">
        <v>26</v>
      </c>
      <c r="E40" s="4"/>
      <c r="F40" s="4"/>
    </row>
    <row r="41" spans="1:6" ht="17.25" customHeight="1">
      <c r="A41" s="4"/>
      <c r="B41" s="4"/>
      <c r="C41" s="14" t="s">
        <v>289</v>
      </c>
      <c r="D41" s="14"/>
      <c r="E41" s="4"/>
      <c r="F41" s="4"/>
    </row>
    <row r="42" spans="1:6">
      <c r="A42" s="4"/>
      <c r="B42" s="4"/>
      <c r="C42" s="19" t="s">
        <v>27</v>
      </c>
      <c r="D42" s="19"/>
      <c r="E42" s="4"/>
      <c r="F42" s="4"/>
    </row>
    <row r="43" spans="1:6">
      <c r="A43" s="4"/>
      <c r="B43" s="4"/>
      <c r="C43" s="20"/>
      <c r="D43" s="271" t="s">
        <v>28</v>
      </c>
      <c r="E43" s="4"/>
      <c r="F43" s="4"/>
    </row>
    <row r="44" spans="1:6">
      <c r="A44" s="4"/>
      <c r="B44" s="4"/>
      <c r="C44" s="20"/>
      <c r="D44" s="271" t="s">
        <v>29</v>
      </c>
      <c r="E44" s="4"/>
      <c r="F44" s="4"/>
    </row>
    <row r="45" spans="1:6">
      <c r="A45" s="4"/>
      <c r="B45" s="4"/>
      <c r="C45" s="20"/>
      <c r="D45" s="271" t="s">
        <v>30</v>
      </c>
      <c r="E45" s="4"/>
      <c r="F45" s="4"/>
    </row>
    <row r="46" spans="1:6">
      <c r="A46" s="4"/>
      <c r="B46" s="4"/>
      <c r="C46" s="20"/>
      <c r="D46" s="271" t="s">
        <v>31</v>
      </c>
      <c r="E46" s="4"/>
      <c r="F46" s="4"/>
    </row>
    <row r="47" spans="1:6">
      <c r="A47" s="4"/>
      <c r="B47" s="4"/>
      <c r="C47" s="19" t="s">
        <v>32</v>
      </c>
      <c r="D47" s="18"/>
      <c r="E47" s="4"/>
      <c r="F47" s="4"/>
    </row>
    <row r="48" spans="1:6">
      <c r="A48" s="4"/>
      <c r="B48" s="4"/>
      <c r="C48" s="20"/>
      <c r="D48" s="18" t="s">
        <v>33</v>
      </c>
      <c r="E48" s="4"/>
      <c r="F48" s="4"/>
    </row>
    <row r="49" spans="1:6">
      <c r="A49" s="4"/>
      <c r="B49" s="4"/>
      <c r="C49" s="20"/>
      <c r="D49" s="18" t="s">
        <v>34</v>
      </c>
      <c r="E49" s="4"/>
      <c r="F49" s="4"/>
    </row>
    <row r="50" spans="1:6">
      <c r="A50" s="4"/>
      <c r="B50" s="4"/>
      <c r="C50" s="20"/>
      <c r="D50" s="17" t="s">
        <v>35</v>
      </c>
      <c r="E50" s="4"/>
      <c r="F50" s="4"/>
    </row>
    <row r="51" spans="1:6">
      <c r="A51" s="4"/>
      <c r="B51" s="4"/>
      <c r="C51" s="14" t="s">
        <v>290</v>
      </c>
      <c r="D51" s="10"/>
      <c r="E51" s="4"/>
      <c r="F51" s="4"/>
    </row>
    <row r="52" spans="1:6">
      <c r="A52" s="4"/>
      <c r="B52" s="4"/>
      <c r="C52" s="20"/>
      <c r="D52" s="15" t="s">
        <v>36</v>
      </c>
      <c r="E52" s="4"/>
      <c r="F52" s="4"/>
    </row>
    <row r="53" spans="1:6">
      <c r="A53" s="4"/>
      <c r="B53" s="4"/>
      <c r="C53" s="20"/>
      <c r="D53" s="15" t="s">
        <v>37</v>
      </c>
      <c r="E53" s="4"/>
      <c r="F53" s="4"/>
    </row>
    <row r="54" spans="1:6">
      <c r="A54" s="4"/>
      <c r="B54" s="4"/>
      <c r="C54" s="14" t="s">
        <v>291</v>
      </c>
      <c r="D54" s="10"/>
      <c r="E54" s="4"/>
      <c r="F54" s="4"/>
    </row>
    <row r="55" spans="1:6">
      <c r="A55" s="4"/>
      <c r="B55" s="4"/>
      <c r="C55" s="20"/>
      <c r="D55" s="15" t="s">
        <v>38</v>
      </c>
      <c r="E55" s="4"/>
      <c r="F55" s="4"/>
    </row>
    <row r="56" spans="1:6">
      <c r="A56" s="4"/>
      <c r="B56" s="4"/>
      <c r="C56" s="20"/>
      <c r="D56" s="271" t="s">
        <v>246</v>
      </c>
      <c r="E56" s="4"/>
      <c r="F56" s="4"/>
    </row>
    <row r="57" spans="1:6">
      <c r="A57" s="4"/>
      <c r="B57" s="4"/>
      <c r="C57" s="20"/>
      <c r="D57" s="15" t="s">
        <v>245</v>
      </c>
      <c r="E57" s="4"/>
      <c r="F57" s="4"/>
    </row>
    <row r="58" spans="1:6">
      <c r="A58" s="4"/>
      <c r="B58" s="4"/>
      <c r="C58" s="20"/>
      <c r="D58" s="322" t="s">
        <v>332</v>
      </c>
      <c r="E58" s="4"/>
      <c r="F58" s="4"/>
    </row>
    <row r="59" spans="1:6">
      <c r="A59" s="4"/>
      <c r="B59" s="4"/>
      <c r="C59" s="20"/>
      <c r="D59" s="15" t="s">
        <v>333</v>
      </c>
      <c r="E59" s="4"/>
      <c r="F59" s="4"/>
    </row>
    <row r="60" spans="1:6">
      <c r="A60" s="4"/>
      <c r="B60" s="4"/>
      <c r="C60" s="20"/>
      <c r="D60" s="15"/>
      <c r="E60" s="4"/>
      <c r="F60" s="4"/>
    </row>
    <row r="61" spans="1:6">
      <c r="A61" s="4"/>
      <c r="B61" s="4"/>
      <c r="C61" s="14" t="s">
        <v>292</v>
      </c>
      <c r="D61" s="10"/>
      <c r="E61" s="4"/>
      <c r="F61" s="4"/>
    </row>
    <row r="62" spans="1:6">
      <c r="A62" s="4"/>
      <c r="B62" s="4"/>
      <c r="C62" s="20"/>
      <c r="D62" s="21" t="s">
        <v>39</v>
      </c>
      <c r="E62" s="4"/>
      <c r="F62" s="4"/>
    </row>
    <row r="63" spans="1:6">
      <c r="A63" s="4"/>
      <c r="B63" s="4"/>
      <c r="C63" s="20"/>
      <c r="D63" s="21" t="s">
        <v>40</v>
      </c>
      <c r="E63" s="4"/>
      <c r="F63" s="4"/>
    </row>
    <row r="64" spans="1:6">
      <c r="A64" s="4"/>
      <c r="B64" s="4"/>
      <c r="C64" s="20"/>
      <c r="D64" s="18"/>
      <c r="E64" s="4"/>
      <c r="F64" s="4"/>
    </row>
    <row r="65" spans="1:6">
      <c r="A65" s="4"/>
      <c r="B65" s="4"/>
      <c r="D65" s="10"/>
      <c r="E65" s="4"/>
      <c r="F65" s="4"/>
    </row>
    <row r="66" spans="1:6">
      <c r="A66" s="4"/>
      <c r="B66" s="4"/>
      <c r="C66" s="4"/>
      <c r="D66" s="4"/>
      <c r="E66" s="4"/>
      <c r="F66" s="4"/>
    </row>
    <row r="67" spans="1:6">
      <c r="A67" s="4"/>
      <c r="B67" s="4"/>
      <c r="C67" s="4"/>
      <c r="D67" s="4"/>
      <c r="E67" s="4"/>
      <c r="F67" s="4"/>
    </row>
    <row r="68" spans="1:6">
      <c r="A68" s="4"/>
      <c r="B68" s="4"/>
      <c r="C68" s="4"/>
      <c r="D68" s="4"/>
      <c r="E68" s="4"/>
      <c r="F68" s="4"/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spans="1:6">
      <c r="A71" s="4"/>
      <c r="B71" s="4"/>
      <c r="C71" s="4"/>
      <c r="D71" s="4"/>
      <c r="E71" s="4"/>
      <c r="F71" s="4"/>
    </row>
  </sheetData>
  <phoneticPr fontId="0" type="noConversion"/>
  <hyperlinks>
    <hyperlink ref="D30" location="NUMERO_DE_EMPRESAS_AFILIADAS_A__C.C.A.F." display="NUMERO DE EMPRESAS AFILIADAS A  C.C.A.F."/>
    <hyperlink ref="D31" location="NUMERO_TOTAL_DE_AFILIADOS_A_C.C.A.F." display="NUMERO DE TRABAJADORES AFILIADOS  A  C.C.A.F."/>
    <hyperlink ref="D32" location="NUMERO_DE_PENSIONADOS_AFILIADOS_A_C.C.A.F." display="NUMERO DE PENSIONADOS AFILIADOS A C.C.A.F."/>
    <hyperlink ref="D33" location="NUMERO_TOTAL_DE_AFILIADOS_A_C.C.A.F." display="NUMERO TOTAL DE AFILIADOS A C.C.A.F."/>
    <hyperlink ref="D36" location="NUMERO_DE_CREDITOS_SOCIALES_OTORGADOS_POR_EL_SISTEMA_C.C.A.F." display="NUMERO DE CREDITOS SOCIALES OTORGADOS POR EL SISTEMA C.C.A.F."/>
    <hyperlink ref="D48" location="N__DE_SUBSIDIOS_INICIADOS_SISTEMA_DE_SUBSIDIOS_MATERNALES_AÑO_2005" display="N° DE SUBSIDIOS INICIADOS SISTEMA DE SUBSIDIOS MATERNALES AÑO 2005"/>
    <hyperlink ref="D49" location="NUMERO_DE_DIAS_PAGADOS_POR_EL_SISTEMA_MATERNAL_AÑO_2005" display="NUMERO DE DIAS PAGADOS POR EL SISTEMA MATERNAL AÑO 2005"/>
    <hyperlink ref="D50" location="GASTO_EN_SUBSIDIOS_MATERNALES_PAGADOS_POR_EL_F.U.P.F._AÑO_2005" display="GASTO EN SUBSIDIOS MATERNALES PAGADOS POR EL F.U.P.F. AÑO 2005"/>
    <hyperlink ref="D52" location="NUMERO__DE_ASIGNACIONES_FAMILIARES__PAGADAS_SEGÚN_INSTITUCIONES" display="NUMERO  DE ASIGNACIONES FAMILIARES  PAGADAS,SEGÚN INSTITUCIONES"/>
    <hyperlink ref="D53" location="GASTO_EN_ASIGNACIONES_FAMILIARES__PAGADAS__AÑO_2005" display="GASTO EN ASIGNACIONES FAMILIARES  PAGADAS  AÑO 2005"/>
    <hyperlink ref="D55" location="SUBSIDIOS_FAMILIARES_EMITIDOS___BENEFICIARIOS__MONTO_Y_CAUSANTES_POR_TIPO" display="SUBSIDIOS FAMILIARES EMITIDOS,  BENEFICIARIOS, MONTO Y CAUSANTES POR TIPO"/>
    <hyperlink ref="D62" location="NUMERO_DE_SUBSIDIOS_DE_CESANTIA_PAGADOS_POR_F.U.P.F." display="NUMERO DE SUBSIDIOS DE CESANTIA PAGADOS POR F.U.P.F."/>
    <hyperlink ref="D63" location="MONTO_PAGADO_EN_SUBSIDIOS_DE_CESANTIA_PAGADOS_POR_EL_F.U.P.F." display="MONTO PAGADO EN SUBSIDIOS DE CESANTIA PAGADOS POR EL F.U.P.F."/>
    <hyperlink ref="D6" location="NÚMERO_DE_ENTIDADES_EMPLEADORAS_COTIZANTES" display="NÚMERO DE ENTIDADES EMPLEADORAS COTIZANTES"/>
    <hyperlink ref="D7" location="NÚMERO_DE_TRABAJADORES_POR_LOS_QUE_SE_COTIZÓ" display="NÚMERO DE TRABAJADORES POR LOS QUE SE COTIZÓ "/>
    <hyperlink ref="D8" location="REMUNERACIÓN_IMPONIBLE_DE_LOS_TRABAJADORES_POR_LOS_QUE_SE_COTIZÓ_A" display="REMUNERACIÓN IMPONIBLE DE LOS TRABAJADORES POR LOS QUE SE COTIZÓ A "/>
    <hyperlink ref="D18" location="NÚMERO_DE_SUBSIDIOS_INICIADOS_POR_ACCIDENTES_DEL_TRABAJO" display="NÚMERO DE SUBSIDIOS INICIADOS POR ACCIDENTES DEL TRABAJO,"/>
    <hyperlink ref="D19" location="NÚMERO_DE_DÍAS_DE_SUBSIDIOS_PAGADOS_POR_ACCIDENTES_DEL_TRABAJO" display="NÚMERO DE DÍAS DE SUBSIDIOS PAGADOS POR ACCIDENTES DEL TRABAJO,"/>
    <hyperlink ref="D20" location="MONTO_TOTAL_DE_SUBSIDIOS_PAGADOS_POR_ACCIDENTES_DEL_TRABAJO" display="MONTO TOTAL DE SUBSIDIOS PAGADOS POR ACCIDENTES DEL TRABAJO,"/>
    <hyperlink ref="D24" location="MONTOS_TOTALES_DE_PENSIONES_DE_LA_LEY_N_16.744" display="MONTOS TOTALES DE PENSIONES DE LA LEY N°16.744 "/>
    <hyperlink ref="D27" location="NÚMERO_DE_INDEMNIZACIONES_POR_ACCIDENTES_DEL_TRABAJO" display="NÚMERO DE INDEMNIZACIONES POR ACCIDENTES DEL TRABAJO "/>
    <hyperlink ref="D28" location="MONTO_DE_INDEMNIZACIONES_POR_ACCIDENTES_DEL_TRABAJO" display="MONTO DE INDEMNIZACIONES POR ACCIDENTES DEL TRABAJO "/>
    <hyperlink ref="D40" location="TASAS_DE_INTERES_MENSUAL_PARA_OPERACIONES_NO_REAJUSTABLES_EN_MONEDA_NACIONAL" display="TASAS DE INTERES PARA OPERACIONES INFERIORES A 200 U.F, SEGÚN PLAZOS Y C.C.A.F.."/>
    <hyperlink ref="D56" location="NUMERO_DE_CAUSANTES_DE_SUBSIDIO_FAMILIAR__SEGÚN_REGIONES" display="NUMERO DE SUBSIDIOS FAMILIARES POR REGIONES"/>
    <hyperlink ref="D57" location="NUMERO_DE_SUBSIDIOS_FAMILIARES__SEGÚN_TIPO_DE_SUBSIDIO_Y_REGIONES" display="NUMERO DE SUF, SEGÚN TIPO DE SUBSIDIO Y REGIONES"/>
    <hyperlink ref="D13" location="NUMERO_DE_ACCIDENTES__SEGÚN_TIPO_DE_ACCIDENTE_Y_MUTUAL" display="NUMERO DE ACCIDENTES, SEGÚN TIPO DE ACCIDENTE Y MUTUAL"/>
    <hyperlink ref="D15" location="NUMERO_DE_DIAS_PERDIDOS__POR_ACCIDENTES_DEL_TRABAJO_Y_DE_TRAYECTO__SEGÚN_TIPO_DE_ACCIDENTE_Y_MUTUAL" display="NUMERO DE DIAS PERDIDOS, POR ACC. DEL TRAB. Y DE TRAYECTO, SEGÚN TIPO DE ACC. Y MUT."/>
    <hyperlink ref="D10" location="NUMERO__DE_TRABAJADORES_PROTEGIDOS" display="NUMERO DE TRABAJADORES PROTEGIDOS POR EL SEGURO DE LA LEY 16.744, EN LAS MUTUALES"/>
    <hyperlink ref="D9" location="NUMERO__DE_EMPRESAS_ADHERENTES" display="NUMERO DE EMPRESAS ADHERENTES DE LA LEY 16.744."/>
    <hyperlink ref="D44" location="NUMERO_DE_SUBSIDIOS_INICIADOS_DE_ORIGEN_COMUN_PAGADOS_POR_LAS_C.C.A.F." display="NUMERO DE SUBSIDIOS INICIADOS DE ORIGEN COMUN PAGADOS POR LAS C.C.A.F."/>
    <hyperlink ref="D45" location="NUMERO_DE_DIAS_PAGADOS_EN_SUBSIDIOS_DE_ORIGEN_COMUN__POR_LAS_C.C.A.F." display="NUMERO DE DIAS PAGADOS EN SUBSIDIOS DE ORIGEN COMUN, POR LAS C.C.A.F."/>
    <hyperlink ref="D46" location="MONTO_PAGADO_EN_SUBSIDIOS_DE_ORIGEN_COMUN__POR_LAS_C.C.A.F." display="MONTO PAGADO EN SUBSIDIOS DE ORIGEN COMUN, POR LAS C.C.A.F."/>
    <hyperlink ref="D25" location="MONTOS_TOTALES_DE__PENSIONES_VIGENTES_DE_LA_LEY_N_16.744_SEGÚN_TIPO_DE_PENSION" display="MONTOS TOTALES DE PENSIONES DE LA LEY N°16.745 SEGUN TIPO DE PENSION"/>
    <hyperlink ref="D23" location="AÑO_2008" display="NUMERO DE PENSIONES VIGENTES DE LA LEY N°16.744 SEGÚN TIPO DE PENSION"/>
    <hyperlink ref="D22" location="Enero" display="NUMERO DE PENSIONES VIGENTES DE LA LEY N°16.744 POR ACC. DEL TRAB. Y ENF. PROFES."/>
    <hyperlink ref="D58" location="NUMERO_DE_SUBSIDIOS_POR_DISCAPACIDAD_MENTAL__SEGÚN_REGIONES" display="NUMERO DE SUBSIDIOS POR DISCAPACIDAD MENTAL, SEGÚN REGIONES"/>
    <hyperlink ref="D59" location="MONTO_EMITIDO_EN_SUBSIDIOS_POR_DISCAPACIDAD_MENTAL__SEGÚN_REGIONES" display="MONTO EMITIDO EN SUBSIDIOS POR DISCAPACIDAD MENTAL, SEGÚN REGIONES"/>
    <hyperlink ref="D38" location="NUMERO_DE_CREDITOS_HIPOTECARIOS_OTORGADOS_POR_EL_SISTEMA_CCAF" display="NUMERO DE CREDITOS DE HIPOTECARIOS OTORGADOS POR EL SISTEMA C.C.A.F."/>
    <hyperlink ref="D39" location="MONTOS_EN_CREDITOS_HIPOTECARIOS_OTORGADOS_POR_EL_SISTEMA_C.C.A.F." display="MONTOS  EN CREDITOS HIPOTECARIOS OTORGADOS POR EL SISTEMA C.C.A.F."/>
    <hyperlink ref="D37" location="MONTO_DE_LOS_CREDITOS_SOCIALES_OTORGADOS_POR_EL_SISTEMA_C.C.A.F." display="MONTO DE LOS CREDITOS SOCIALES OTORGADOS POR EL SISTEMA C.C.A.F."/>
    <hyperlink ref="D43" location="NUMERO_DE_TRABAJADORES_COTIZANTES_AL_REGIMEN_SIL__POR_C.C.A.F." display="NUMERO DE TRABAJADORES COTIZANTES AL REGIMEN SIL, POR C.C.A.F."/>
    <hyperlink ref="D14" location="'ACC por SEXO'!A1" display="NUMERO DE ACCIDENTES Y DE ENFERMEDADES PROFESIONALES POR SEXO"/>
    <hyperlink ref="D16" location="'DIAS PERD por SEXO'!A1" display="NUMERO DE DIAS PERDIDOS POR SEXO"/>
    <hyperlink ref="D11" location="'TRAB PROT Y EMP '!B29" display="NÚMERO  DE TRABAJADORES PROTEGIDOS POR EL SEGURO DE LA LEY N° 16.744, SEGÚN SEXO"/>
    <hyperlink ref="D34" location="NÚMERO_TOTAL_DE_TRABAJADORES_AFILIADOS__A__C.C.A.F._POR_SEXO" display="NUMERO DE TRABAJADORES  AFILIADOS A LAS CCAF POR SEXO"/>
    <hyperlink ref="D35" location="'PENS-CCAF-SEXO'!A1" display="NUMERO DE PENSIONADOS AFILIADOS A LAS CCAF POR SEXO"/>
  </hyperlinks>
  <printOptions horizontalCentered="1"/>
  <pageMargins left="0.19685039370078741" right="0.19685039370078741" top="0.19685039370078741" bottom="0.1968503937007874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P60"/>
  <sheetViews>
    <sheetView topLeftCell="C1" workbookViewId="0">
      <selection activeCell="B23" sqref="B23"/>
    </sheetView>
  </sheetViews>
  <sheetFormatPr baseColWidth="10" defaultColWidth="5" defaultRowHeight="12.75"/>
  <cols>
    <col min="1" max="1" width="5" customWidth="1"/>
    <col min="2" max="2" width="25.85546875" customWidth="1"/>
    <col min="3" max="3" width="7.5703125" bestFit="1" customWidth="1"/>
    <col min="4" max="4" width="9.140625" bestFit="1" customWidth="1"/>
    <col min="5" max="7" width="7.5703125" bestFit="1" customWidth="1"/>
    <col min="8" max="8" width="8.7109375" bestFit="1" customWidth="1"/>
    <col min="9" max="9" width="7.5703125" bestFit="1" customWidth="1"/>
    <col min="10" max="10" width="8" bestFit="1" customWidth="1"/>
    <col min="11" max="11" width="11.85546875" customWidth="1"/>
    <col min="12" max="12" width="9.28515625" bestFit="1" customWidth="1"/>
    <col min="13" max="13" width="12.140625" bestFit="1" customWidth="1"/>
    <col min="14" max="14" width="11.28515625" customWidth="1"/>
    <col min="15" max="15" width="13.425781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780" t="s">
        <v>64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4"/>
    </row>
    <row r="3" spans="1:16" ht="15">
      <c r="A3" s="4"/>
      <c r="B3" s="780" t="s">
        <v>65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4"/>
    </row>
    <row r="4" spans="1:16" ht="15.75">
      <c r="A4" s="4"/>
      <c r="B4" s="754" t="s">
        <v>401</v>
      </c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4"/>
    </row>
    <row r="5" spans="1:16" ht="13.5" thickBot="1">
      <c r="A5" s="4"/>
      <c r="B5" s="2" t="s">
        <v>9</v>
      </c>
      <c r="C5" s="2"/>
      <c r="D5" s="5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4"/>
    </row>
    <row r="6" spans="1:16" ht="27" customHeight="1" thickTop="1">
      <c r="A6" s="4"/>
      <c r="B6" s="53"/>
      <c r="C6" s="66" t="s">
        <v>0</v>
      </c>
      <c r="D6" s="66" t="s">
        <v>1</v>
      </c>
      <c r="E6" s="66" t="s">
        <v>2</v>
      </c>
      <c r="F6" s="66" t="s">
        <v>3</v>
      </c>
      <c r="G6" s="66" t="s">
        <v>4</v>
      </c>
      <c r="H6" s="67" t="s">
        <v>10</v>
      </c>
      <c r="I6" s="67" t="s">
        <v>5</v>
      </c>
      <c r="J6" s="67" t="s">
        <v>6</v>
      </c>
      <c r="K6" s="67" t="s">
        <v>7</v>
      </c>
      <c r="L6" s="67" t="s">
        <v>8</v>
      </c>
      <c r="M6" s="67" t="s">
        <v>11</v>
      </c>
      <c r="N6" s="67" t="s">
        <v>12</v>
      </c>
      <c r="O6" s="67" t="s">
        <v>41</v>
      </c>
      <c r="P6" s="4"/>
    </row>
    <row r="7" spans="1:16">
      <c r="A7" s="4"/>
      <c r="B7" s="31" t="s">
        <v>42</v>
      </c>
      <c r="C7" s="54">
        <f t="shared" ref="C7" si="0">+C8+C9+C10</f>
        <v>73</v>
      </c>
      <c r="D7" s="54">
        <f t="shared" ref="D7:O7" si="1">+D8+D9+D10</f>
        <v>93</v>
      </c>
      <c r="E7" s="54">
        <f t="shared" si="1"/>
        <v>112</v>
      </c>
      <c r="F7" s="54">
        <f t="shared" si="1"/>
        <v>80</v>
      </c>
      <c r="G7" s="54">
        <f t="shared" si="1"/>
        <v>47</v>
      </c>
      <c r="H7" s="54">
        <f t="shared" si="1"/>
        <v>90</v>
      </c>
      <c r="I7" s="55">
        <f t="shared" si="1"/>
        <v>6</v>
      </c>
      <c r="J7" s="55">
        <f t="shared" si="1"/>
        <v>126</v>
      </c>
      <c r="K7" s="55">
        <f t="shared" si="1"/>
        <v>79</v>
      </c>
      <c r="L7" s="55">
        <f t="shared" si="1"/>
        <v>73</v>
      </c>
      <c r="M7" s="55">
        <f t="shared" si="1"/>
        <v>92</v>
      </c>
      <c r="N7" s="55">
        <f t="shared" si="1"/>
        <v>81</v>
      </c>
      <c r="O7" s="55">
        <f t="shared" si="1"/>
        <v>952</v>
      </c>
      <c r="P7" s="4"/>
    </row>
    <row r="8" spans="1:16" ht="16.5" customHeight="1">
      <c r="A8" s="4"/>
      <c r="B8" s="392" t="s">
        <v>384</v>
      </c>
      <c r="C8" s="7">
        <v>28</v>
      </c>
      <c r="D8" s="7">
        <v>87</v>
      </c>
      <c r="E8" s="7">
        <v>83</v>
      </c>
      <c r="F8" s="7">
        <v>53</v>
      </c>
      <c r="G8" s="7">
        <v>36</v>
      </c>
      <c r="H8" s="315">
        <v>73</v>
      </c>
      <c r="I8" s="8">
        <v>6</v>
      </c>
      <c r="J8" s="7">
        <v>94</v>
      </c>
      <c r="K8" s="7">
        <v>67</v>
      </c>
      <c r="L8" s="7">
        <v>62</v>
      </c>
      <c r="M8" s="7">
        <v>74</v>
      </c>
      <c r="N8" s="7">
        <v>62</v>
      </c>
      <c r="O8" s="35">
        <f>SUM(C8:N8)</f>
        <v>725</v>
      </c>
      <c r="P8" s="4"/>
    </row>
    <row r="9" spans="1:16">
      <c r="A9" s="4"/>
      <c r="B9" s="56" t="s">
        <v>60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35">
        <f t="shared" ref="O9:O24" si="2">SUM(C9:N9)</f>
        <v>0</v>
      </c>
      <c r="P9" s="4"/>
    </row>
    <row r="10" spans="1:16">
      <c r="A10" s="4"/>
      <c r="B10" s="56" t="s">
        <v>61</v>
      </c>
      <c r="C10" s="7">
        <v>45</v>
      </c>
      <c r="D10" s="7">
        <v>6</v>
      </c>
      <c r="E10" s="7">
        <v>29</v>
      </c>
      <c r="F10" s="7">
        <v>27</v>
      </c>
      <c r="G10" s="7">
        <v>11</v>
      </c>
      <c r="H10" s="315">
        <v>17</v>
      </c>
      <c r="I10" s="8">
        <v>0</v>
      </c>
      <c r="J10" s="7">
        <v>32</v>
      </c>
      <c r="K10" s="7">
        <v>12</v>
      </c>
      <c r="L10" s="7">
        <v>11</v>
      </c>
      <c r="M10" s="7">
        <v>18</v>
      </c>
      <c r="N10" s="7">
        <v>19</v>
      </c>
      <c r="O10" s="35">
        <f t="shared" si="2"/>
        <v>227</v>
      </c>
      <c r="P10" s="4"/>
    </row>
    <row r="11" spans="1:16" ht="15.75" customHeight="1">
      <c r="A11" s="4"/>
      <c r="B11" s="34" t="s">
        <v>43</v>
      </c>
      <c r="C11" s="35">
        <f>SUM(C12:C14)</f>
        <v>52</v>
      </c>
      <c r="D11" s="35">
        <f>SUM(D12:D14)</f>
        <v>96</v>
      </c>
      <c r="E11" s="35">
        <f>SUM(E12:E14)</f>
        <v>104</v>
      </c>
      <c r="F11" s="35">
        <f t="shared" ref="F11:N11" si="3">+F12+F13+F14</f>
        <v>66</v>
      </c>
      <c r="G11" s="35">
        <f t="shared" si="3"/>
        <v>77</v>
      </c>
      <c r="H11" s="35">
        <f t="shared" si="3"/>
        <v>73</v>
      </c>
      <c r="I11" s="27">
        <f t="shared" si="3"/>
        <v>51</v>
      </c>
      <c r="J11" s="27">
        <f t="shared" si="3"/>
        <v>139</v>
      </c>
      <c r="K11" s="27">
        <f t="shared" si="3"/>
        <v>43</v>
      </c>
      <c r="L11" s="27">
        <f t="shared" si="3"/>
        <v>78</v>
      </c>
      <c r="M11" s="27">
        <f t="shared" ref="M11" si="4">+M12+M13+M14</f>
        <v>85</v>
      </c>
      <c r="N11" s="27">
        <f t="shared" si="3"/>
        <v>58</v>
      </c>
      <c r="O11" s="35">
        <f t="shared" si="2"/>
        <v>922</v>
      </c>
      <c r="P11" s="4"/>
    </row>
    <row r="12" spans="1:16" ht="18.75" customHeight="1">
      <c r="A12" s="4"/>
      <c r="B12" s="56" t="s">
        <v>59</v>
      </c>
      <c r="C12" s="7">
        <v>42</v>
      </c>
      <c r="D12" s="7">
        <v>59</v>
      </c>
      <c r="E12" s="7">
        <v>75</v>
      </c>
      <c r="F12" s="7">
        <v>49</v>
      </c>
      <c r="G12" s="7">
        <v>54</v>
      </c>
      <c r="H12" s="315">
        <v>45</v>
      </c>
      <c r="I12" s="8">
        <v>38</v>
      </c>
      <c r="J12" s="7">
        <v>85</v>
      </c>
      <c r="K12" s="7">
        <v>24</v>
      </c>
      <c r="L12" s="7">
        <v>45</v>
      </c>
      <c r="M12" s="7">
        <v>57</v>
      </c>
      <c r="N12" s="7">
        <v>44</v>
      </c>
      <c r="O12" s="35">
        <f t="shared" si="2"/>
        <v>617</v>
      </c>
      <c r="P12" s="4"/>
    </row>
    <row r="13" spans="1:16">
      <c r="A13" s="4"/>
      <c r="B13" s="56" t="s">
        <v>60</v>
      </c>
      <c r="C13" s="7">
        <v>5</v>
      </c>
      <c r="D13" s="7">
        <v>16</v>
      </c>
      <c r="E13" s="7">
        <v>12</v>
      </c>
      <c r="F13" s="7">
        <v>3</v>
      </c>
      <c r="G13" s="7">
        <v>10</v>
      </c>
      <c r="H13" s="315">
        <v>18</v>
      </c>
      <c r="I13" s="8">
        <v>6</v>
      </c>
      <c r="J13" s="7">
        <v>22</v>
      </c>
      <c r="K13" s="7">
        <v>6</v>
      </c>
      <c r="L13" s="7">
        <v>16</v>
      </c>
      <c r="M13" s="7">
        <v>10</v>
      </c>
      <c r="N13" s="7">
        <v>4</v>
      </c>
      <c r="O13" s="35">
        <f t="shared" si="2"/>
        <v>128</v>
      </c>
      <c r="P13" s="4"/>
    </row>
    <row r="14" spans="1:16">
      <c r="A14" s="4"/>
      <c r="B14" s="56" t="s">
        <v>61</v>
      </c>
      <c r="C14" s="7">
        <v>5</v>
      </c>
      <c r="D14" s="7">
        <v>21</v>
      </c>
      <c r="E14" s="7">
        <v>17</v>
      </c>
      <c r="F14" s="7">
        <v>14</v>
      </c>
      <c r="G14" s="7">
        <v>13</v>
      </c>
      <c r="H14" s="315">
        <v>10</v>
      </c>
      <c r="I14" s="8">
        <v>7</v>
      </c>
      <c r="J14" s="7">
        <v>32</v>
      </c>
      <c r="K14" s="7">
        <v>13</v>
      </c>
      <c r="L14" s="7">
        <v>17</v>
      </c>
      <c r="M14" s="7">
        <v>18</v>
      </c>
      <c r="N14" s="7">
        <v>10</v>
      </c>
      <c r="O14" s="35">
        <f t="shared" si="2"/>
        <v>177</v>
      </c>
      <c r="P14" s="4"/>
    </row>
    <row r="15" spans="1:16">
      <c r="A15" s="4"/>
      <c r="B15" s="34" t="s">
        <v>44</v>
      </c>
      <c r="C15" s="35">
        <f>SUM(C16:C18)</f>
        <v>17</v>
      </c>
      <c r="D15" s="35">
        <f>SUM(D16:D18)</f>
        <v>26</v>
      </c>
      <c r="E15" s="35">
        <f>SUM(E16:E18)</f>
        <v>16</v>
      </c>
      <c r="F15" s="35">
        <f t="shared" ref="F15:N15" si="5">+F16+F17+F18</f>
        <v>23</v>
      </c>
      <c r="G15" s="35">
        <f t="shared" si="5"/>
        <v>19</v>
      </c>
      <c r="H15" s="35">
        <f t="shared" si="5"/>
        <v>15</v>
      </c>
      <c r="I15" s="35">
        <f t="shared" si="5"/>
        <v>33</v>
      </c>
      <c r="J15" s="35">
        <f t="shared" si="5"/>
        <v>16</v>
      </c>
      <c r="K15" s="35">
        <f t="shared" si="5"/>
        <v>27</v>
      </c>
      <c r="L15" s="35">
        <f t="shared" si="5"/>
        <v>42</v>
      </c>
      <c r="M15" s="27">
        <f t="shared" si="5"/>
        <v>37</v>
      </c>
      <c r="N15" s="27">
        <f t="shared" si="5"/>
        <v>34</v>
      </c>
      <c r="O15" s="35">
        <f t="shared" si="2"/>
        <v>305</v>
      </c>
      <c r="P15" s="4"/>
    </row>
    <row r="16" spans="1:16" ht="16.5" customHeight="1">
      <c r="A16" s="4"/>
      <c r="B16" s="392" t="s">
        <v>360</v>
      </c>
      <c r="C16" s="7">
        <v>15</v>
      </c>
      <c r="D16" s="7">
        <v>23</v>
      </c>
      <c r="E16" s="7">
        <v>11</v>
      </c>
      <c r="F16" s="7">
        <v>17</v>
      </c>
      <c r="G16" s="7">
        <v>11</v>
      </c>
      <c r="H16" s="315">
        <v>12</v>
      </c>
      <c r="I16" s="8">
        <v>23</v>
      </c>
      <c r="J16" s="7">
        <v>9</v>
      </c>
      <c r="K16" s="7">
        <v>15</v>
      </c>
      <c r="L16" s="7">
        <v>23</v>
      </c>
      <c r="M16" s="7">
        <v>29</v>
      </c>
      <c r="N16" s="7">
        <v>28</v>
      </c>
      <c r="O16" s="35">
        <f t="shared" si="2"/>
        <v>216</v>
      </c>
      <c r="P16" s="4"/>
    </row>
    <row r="17" spans="1:16">
      <c r="A17" s="4"/>
      <c r="B17" s="56" t="s">
        <v>60</v>
      </c>
      <c r="C17" s="7">
        <v>2</v>
      </c>
      <c r="D17" s="7">
        <v>3</v>
      </c>
      <c r="E17" s="7">
        <v>1</v>
      </c>
      <c r="F17" s="7">
        <v>4</v>
      </c>
      <c r="G17" s="7">
        <v>2</v>
      </c>
      <c r="H17" s="315">
        <v>1</v>
      </c>
      <c r="I17" s="8">
        <v>3</v>
      </c>
      <c r="J17" s="7">
        <v>4</v>
      </c>
      <c r="K17" s="7">
        <v>2</v>
      </c>
      <c r="L17" s="7">
        <v>11</v>
      </c>
      <c r="M17" s="7">
        <v>4</v>
      </c>
      <c r="N17" s="7">
        <v>1</v>
      </c>
      <c r="O17" s="35">
        <f t="shared" si="2"/>
        <v>38</v>
      </c>
      <c r="P17" s="4"/>
    </row>
    <row r="18" spans="1:16">
      <c r="A18" s="4"/>
      <c r="B18" s="56" t="s">
        <v>61</v>
      </c>
      <c r="C18" s="7">
        <v>0</v>
      </c>
      <c r="D18" s="7">
        <v>0</v>
      </c>
      <c r="E18" s="7">
        <v>4</v>
      </c>
      <c r="F18" s="7">
        <v>2</v>
      </c>
      <c r="G18" s="7">
        <v>6</v>
      </c>
      <c r="H18" s="315">
        <v>2</v>
      </c>
      <c r="I18" s="8">
        <v>7</v>
      </c>
      <c r="J18" s="7">
        <v>3</v>
      </c>
      <c r="K18" s="7">
        <v>10</v>
      </c>
      <c r="L18" s="7">
        <v>8</v>
      </c>
      <c r="M18" s="7">
        <v>4</v>
      </c>
      <c r="N18" s="7">
        <v>5</v>
      </c>
      <c r="O18" s="35">
        <f t="shared" si="2"/>
        <v>51</v>
      </c>
      <c r="P18" s="4"/>
    </row>
    <row r="19" spans="1:16" ht="21.75" customHeight="1">
      <c r="A19" s="4"/>
      <c r="B19" s="373" t="s">
        <v>45</v>
      </c>
      <c r="C19" s="63">
        <f t="shared" ref="C19" si="6">+C20+C21+C22</f>
        <v>142</v>
      </c>
      <c r="D19" s="63">
        <f t="shared" ref="D19:N19" si="7">+D20+D21+D22</f>
        <v>215</v>
      </c>
      <c r="E19" s="63">
        <f t="shared" si="7"/>
        <v>232</v>
      </c>
      <c r="F19" s="63">
        <f t="shared" si="7"/>
        <v>169</v>
      </c>
      <c r="G19" s="63">
        <f t="shared" si="7"/>
        <v>143</v>
      </c>
      <c r="H19" s="63">
        <f t="shared" si="7"/>
        <v>178</v>
      </c>
      <c r="I19" s="330">
        <f t="shared" si="7"/>
        <v>90</v>
      </c>
      <c r="J19" s="330">
        <f t="shared" si="7"/>
        <v>281</v>
      </c>
      <c r="K19" s="330">
        <f t="shared" si="7"/>
        <v>149</v>
      </c>
      <c r="L19" s="330">
        <f t="shared" si="7"/>
        <v>193</v>
      </c>
      <c r="M19" s="330">
        <f t="shared" si="7"/>
        <v>214</v>
      </c>
      <c r="N19" s="330">
        <f t="shared" si="7"/>
        <v>173</v>
      </c>
      <c r="O19" s="330">
        <f t="shared" si="2"/>
        <v>2179</v>
      </c>
      <c r="P19" s="4"/>
    </row>
    <row r="20" spans="1:16" ht="18.75" customHeight="1">
      <c r="A20" s="4"/>
      <c r="B20" s="34" t="s">
        <v>59</v>
      </c>
      <c r="C20" s="35">
        <f t="shared" ref="C20" si="8">+C16+C12+C8</f>
        <v>85</v>
      </c>
      <c r="D20" s="35">
        <f t="shared" ref="D20:N20" si="9">+D16+D12+D8</f>
        <v>169</v>
      </c>
      <c r="E20" s="35">
        <f t="shared" ref="E20:I22" si="10">+E16+E12+E8</f>
        <v>169</v>
      </c>
      <c r="F20" s="35">
        <f t="shared" si="10"/>
        <v>119</v>
      </c>
      <c r="G20" s="35">
        <f t="shared" si="10"/>
        <v>101</v>
      </c>
      <c r="H20" s="35">
        <f t="shared" si="10"/>
        <v>130</v>
      </c>
      <c r="I20" s="35">
        <f t="shared" si="10"/>
        <v>67</v>
      </c>
      <c r="J20" s="27">
        <f t="shared" si="9"/>
        <v>188</v>
      </c>
      <c r="K20" s="27">
        <f t="shared" si="9"/>
        <v>106</v>
      </c>
      <c r="L20" s="27">
        <f t="shared" si="9"/>
        <v>130</v>
      </c>
      <c r="M20" s="27">
        <f t="shared" si="9"/>
        <v>160</v>
      </c>
      <c r="N20" s="27">
        <f t="shared" si="9"/>
        <v>134</v>
      </c>
      <c r="O20" s="35">
        <f t="shared" si="2"/>
        <v>1558</v>
      </c>
      <c r="P20" s="4"/>
    </row>
    <row r="21" spans="1:16">
      <c r="A21" s="4"/>
      <c r="B21" s="34" t="s">
        <v>60</v>
      </c>
      <c r="C21" s="35">
        <f t="shared" ref="C21" si="11">+C17+C13+C9</f>
        <v>7</v>
      </c>
      <c r="D21" s="35">
        <f t="shared" ref="D21:N21" si="12">+D17+D13+D9</f>
        <v>19</v>
      </c>
      <c r="E21" s="35">
        <f t="shared" si="10"/>
        <v>13</v>
      </c>
      <c r="F21" s="35">
        <f t="shared" si="10"/>
        <v>7</v>
      </c>
      <c r="G21" s="35">
        <f t="shared" si="10"/>
        <v>12</v>
      </c>
      <c r="H21" s="35">
        <f t="shared" si="10"/>
        <v>19</v>
      </c>
      <c r="I21" s="35">
        <f t="shared" si="10"/>
        <v>9</v>
      </c>
      <c r="J21" s="27">
        <f t="shared" si="12"/>
        <v>26</v>
      </c>
      <c r="K21" s="27">
        <f t="shared" si="12"/>
        <v>8</v>
      </c>
      <c r="L21" s="27">
        <f t="shared" si="12"/>
        <v>27</v>
      </c>
      <c r="M21" s="27">
        <f t="shared" si="12"/>
        <v>14</v>
      </c>
      <c r="N21" s="27">
        <f t="shared" si="12"/>
        <v>5</v>
      </c>
      <c r="O21" s="35">
        <f t="shared" si="2"/>
        <v>166</v>
      </c>
      <c r="P21" s="4"/>
    </row>
    <row r="22" spans="1:16">
      <c r="A22" s="4"/>
      <c r="B22" s="34" t="s">
        <v>61</v>
      </c>
      <c r="C22" s="35">
        <f t="shared" ref="C22" si="13">+C18+C14+C10</f>
        <v>50</v>
      </c>
      <c r="D22" s="35">
        <f t="shared" ref="D22:N22" si="14">+D18+D14+D10</f>
        <v>27</v>
      </c>
      <c r="E22" s="35">
        <f t="shared" si="10"/>
        <v>50</v>
      </c>
      <c r="F22" s="35">
        <f t="shared" si="10"/>
        <v>43</v>
      </c>
      <c r="G22" s="35">
        <f t="shared" si="10"/>
        <v>30</v>
      </c>
      <c r="H22" s="35">
        <f t="shared" si="10"/>
        <v>29</v>
      </c>
      <c r="I22" s="35">
        <f t="shared" si="10"/>
        <v>14</v>
      </c>
      <c r="J22" s="27">
        <f t="shared" si="14"/>
        <v>67</v>
      </c>
      <c r="K22" s="27">
        <f t="shared" si="14"/>
        <v>35</v>
      </c>
      <c r="L22" s="27">
        <f t="shared" si="14"/>
        <v>36</v>
      </c>
      <c r="M22" s="27">
        <f t="shared" si="14"/>
        <v>40</v>
      </c>
      <c r="N22" s="27">
        <f t="shared" si="14"/>
        <v>34</v>
      </c>
      <c r="O22" s="35">
        <f t="shared" si="2"/>
        <v>455</v>
      </c>
      <c r="P22" s="4"/>
    </row>
    <row r="23" spans="1:16" ht="19.5" customHeight="1">
      <c r="A23" s="4"/>
      <c r="B23" s="373" t="s">
        <v>374</v>
      </c>
      <c r="C23" s="63">
        <v>31</v>
      </c>
      <c r="D23" s="63">
        <v>43</v>
      </c>
      <c r="E23" s="471">
        <v>28</v>
      </c>
      <c r="F23" s="63">
        <v>17</v>
      </c>
      <c r="G23" s="63">
        <v>29</v>
      </c>
      <c r="H23" s="63">
        <v>13</v>
      </c>
      <c r="I23" s="63">
        <v>6</v>
      </c>
      <c r="J23" s="330">
        <v>45</v>
      </c>
      <c r="K23" s="330">
        <v>24</v>
      </c>
      <c r="L23" s="330">
        <v>31</v>
      </c>
      <c r="M23" s="330">
        <v>14</v>
      </c>
      <c r="N23" s="330">
        <v>43</v>
      </c>
      <c r="O23" s="330">
        <f t="shared" si="2"/>
        <v>324</v>
      </c>
      <c r="P23" s="4"/>
    </row>
    <row r="24" spans="1:16" ht="19.5" customHeight="1">
      <c r="A24" s="4"/>
      <c r="B24" s="373" t="s">
        <v>383</v>
      </c>
      <c r="C24" s="63">
        <v>13</v>
      </c>
      <c r="D24" s="63">
        <v>2</v>
      </c>
      <c r="E24" s="471">
        <v>16</v>
      </c>
      <c r="F24" s="63">
        <v>10</v>
      </c>
      <c r="G24" s="63">
        <v>7</v>
      </c>
      <c r="H24" s="63">
        <v>10</v>
      </c>
      <c r="I24" s="63">
        <v>4</v>
      </c>
      <c r="J24" s="330">
        <v>7</v>
      </c>
      <c r="K24" s="330">
        <v>1</v>
      </c>
      <c r="L24" s="330">
        <v>12</v>
      </c>
      <c r="M24" s="330">
        <v>10</v>
      </c>
      <c r="N24" s="330">
        <v>4</v>
      </c>
      <c r="O24" s="330">
        <f t="shared" si="2"/>
        <v>96</v>
      </c>
      <c r="P24" s="4"/>
    </row>
    <row r="25" spans="1:16" ht="21.75" customHeight="1" thickBot="1">
      <c r="A25" s="4"/>
      <c r="B25" s="470" t="s">
        <v>46</v>
      </c>
      <c r="C25" s="694">
        <f>+C23+C19+C24</f>
        <v>186</v>
      </c>
      <c r="D25" s="694">
        <f t="shared" ref="D25:O25" si="15">+D23+D19+D24</f>
        <v>260</v>
      </c>
      <c r="E25" s="694">
        <f t="shared" si="15"/>
        <v>276</v>
      </c>
      <c r="F25" s="694">
        <f t="shared" si="15"/>
        <v>196</v>
      </c>
      <c r="G25" s="694">
        <f t="shared" si="15"/>
        <v>179</v>
      </c>
      <c r="H25" s="694">
        <f t="shared" si="15"/>
        <v>201</v>
      </c>
      <c r="I25" s="694">
        <f t="shared" si="15"/>
        <v>100</v>
      </c>
      <c r="J25" s="694">
        <f t="shared" si="15"/>
        <v>333</v>
      </c>
      <c r="K25" s="694">
        <f t="shared" si="15"/>
        <v>174</v>
      </c>
      <c r="L25" s="694">
        <f t="shared" si="15"/>
        <v>236</v>
      </c>
      <c r="M25" s="694">
        <f t="shared" si="15"/>
        <v>238</v>
      </c>
      <c r="N25" s="694">
        <f t="shared" si="15"/>
        <v>220</v>
      </c>
      <c r="O25" s="694">
        <f t="shared" si="15"/>
        <v>2599</v>
      </c>
      <c r="P25" s="4"/>
    </row>
    <row r="26" spans="1:16" ht="13.5" thickTop="1">
      <c r="A26" s="4"/>
      <c r="B26" s="417" t="s">
        <v>385</v>
      </c>
      <c r="C26" s="41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4"/>
    </row>
    <row r="27" spans="1:16" ht="13.5" thickBot="1">
      <c r="A27" s="4"/>
      <c r="B27" s="418" t="s">
        <v>386</v>
      </c>
      <c r="C27" s="41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4"/>
    </row>
    <row r="28" spans="1:16" ht="13.5" thickTop="1">
      <c r="A28" s="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4"/>
    </row>
    <row r="29" spans="1:16" ht="15">
      <c r="A29" s="4"/>
      <c r="B29" s="780" t="s">
        <v>21</v>
      </c>
      <c r="C29" s="780"/>
      <c r="D29" s="780"/>
      <c r="E29" s="780"/>
      <c r="F29" s="780"/>
      <c r="G29" s="780"/>
      <c r="H29" s="780"/>
      <c r="I29" s="780"/>
      <c r="J29" s="780"/>
      <c r="K29" s="780"/>
      <c r="L29" s="780"/>
      <c r="M29" s="780"/>
      <c r="N29" s="780"/>
      <c r="O29" s="780"/>
      <c r="P29" s="4"/>
    </row>
    <row r="30" spans="1:16" ht="15">
      <c r="A30" s="4"/>
      <c r="B30" s="780" t="s">
        <v>65</v>
      </c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O30" s="780"/>
      <c r="P30" s="4"/>
    </row>
    <row r="31" spans="1:16" ht="15.75">
      <c r="A31" s="4"/>
      <c r="B31" s="779" t="s">
        <v>51</v>
      </c>
      <c r="C31" s="778"/>
      <c r="D31" s="778"/>
      <c r="E31" s="778"/>
      <c r="F31" s="778"/>
      <c r="G31" s="778"/>
      <c r="H31" s="778"/>
      <c r="I31" s="778"/>
      <c r="J31" s="778"/>
      <c r="K31" s="778"/>
      <c r="L31" s="778"/>
      <c r="M31" s="778"/>
      <c r="N31" s="778"/>
      <c r="O31" s="778"/>
      <c r="P31" s="4"/>
    </row>
    <row r="32" spans="1:16" ht="15.75">
      <c r="A32" s="4"/>
      <c r="B32" s="754" t="s">
        <v>401</v>
      </c>
      <c r="C32" s="778"/>
      <c r="D32" s="778"/>
      <c r="E32" s="778"/>
      <c r="F32" s="778"/>
      <c r="G32" s="778"/>
      <c r="H32" s="778"/>
      <c r="I32" s="778"/>
      <c r="J32" s="778"/>
      <c r="K32" s="778"/>
      <c r="L32" s="778"/>
      <c r="M32" s="778"/>
      <c r="N32" s="778"/>
      <c r="O32" s="778"/>
      <c r="P32" s="4"/>
    </row>
    <row r="33" spans="1:16" ht="13.5" thickBot="1">
      <c r="A33" s="4"/>
      <c r="B33" s="2" t="s">
        <v>9</v>
      </c>
      <c r="C33" s="2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4"/>
    </row>
    <row r="34" spans="1:16" ht="33.75" customHeight="1" thickTop="1">
      <c r="A34" s="4"/>
      <c r="B34" s="68"/>
      <c r="C34" s="43" t="s">
        <v>0</v>
      </c>
      <c r="D34" s="43" t="s">
        <v>1</v>
      </c>
      <c r="E34" s="43" t="s">
        <v>2</v>
      </c>
      <c r="F34" s="43" t="s">
        <v>3</v>
      </c>
      <c r="G34" s="43" t="s">
        <v>4</v>
      </c>
      <c r="H34" s="69" t="s">
        <v>10</v>
      </c>
      <c r="I34" s="69" t="s">
        <v>5</v>
      </c>
      <c r="J34" s="69" t="s">
        <v>6</v>
      </c>
      <c r="K34" s="69" t="s">
        <v>7</v>
      </c>
      <c r="L34" s="69" t="s">
        <v>8</v>
      </c>
      <c r="M34" s="69" t="s">
        <v>11</v>
      </c>
      <c r="N34" s="69" t="s">
        <v>12</v>
      </c>
      <c r="O34" s="67" t="s">
        <v>41</v>
      </c>
      <c r="P34" s="4"/>
    </row>
    <row r="35" spans="1:16" ht="17.25" customHeight="1">
      <c r="A35" s="4"/>
      <c r="B35" s="34" t="s">
        <v>42</v>
      </c>
      <c r="C35" s="54">
        <f t="shared" ref="C35" si="16">+C36+C37+C38</f>
        <v>216769</v>
      </c>
      <c r="D35" s="35">
        <f t="shared" ref="D35:O35" si="17">+D36+D37+D38</f>
        <v>159259</v>
      </c>
      <c r="E35" s="35">
        <f t="shared" si="17"/>
        <v>248093</v>
      </c>
      <c r="F35" s="35">
        <f t="shared" si="17"/>
        <v>162984</v>
      </c>
      <c r="G35" s="35">
        <f t="shared" si="17"/>
        <v>128398</v>
      </c>
      <c r="H35" s="35">
        <f t="shared" si="17"/>
        <v>185502</v>
      </c>
      <c r="I35" s="27">
        <f t="shared" si="17"/>
        <v>17225</v>
      </c>
      <c r="J35" s="27">
        <f t="shared" si="17"/>
        <v>367242</v>
      </c>
      <c r="K35" s="27">
        <f t="shared" si="17"/>
        <v>151686</v>
      </c>
      <c r="L35" s="27">
        <f t="shared" si="17"/>
        <v>167927</v>
      </c>
      <c r="M35" s="27">
        <f t="shared" si="17"/>
        <v>202625</v>
      </c>
      <c r="N35" s="27">
        <f t="shared" si="17"/>
        <v>200834</v>
      </c>
      <c r="O35" s="55">
        <f t="shared" si="17"/>
        <v>2208544</v>
      </c>
      <c r="P35" s="4"/>
    </row>
    <row r="36" spans="1:16">
      <c r="A36" s="4"/>
      <c r="B36" s="392" t="s">
        <v>384</v>
      </c>
      <c r="C36" s="7">
        <v>27411</v>
      </c>
      <c r="D36" s="7">
        <v>132633</v>
      </c>
      <c r="E36" s="7">
        <v>148065</v>
      </c>
      <c r="F36" s="7">
        <v>63494</v>
      </c>
      <c r="G36" s="7">
        <v>98482</v>
      </c>
      <c r="H36" s="315">
        <v>124931</v>
      </c>
      <c r="I36" s="8">
        <v>17225</v>
      </c>
      <c r="J36" s="8">
        <v>176841</v>
      </c>
      <c r="K36" s="7">
        <v>82681</v>
      </c>
      <c r="L36" s="7">
        <v>110897</v>
      </c>
      <c r="M36" s="7">
        <v>130702</v>
      </c>
      <c r="N36" s="7">
        <v>121751</v>
      </c>
      <c r="O36" s="35">
        <f>SUM(C36:N36)</f>
        <v>1235113</v>
      </c>
      <c r="P36" s="4"/>
    </row>
    <row r="37" spans="1:16">
      <c r="A37" s="4"/>
      <c r="B37" s="56" t="s">
        <v>60</v>
      </c>
      <c r="C37" s="7"/>
      <c r="D37" s="7"/>
      <c r="E37" s="7"/>
      <c r="F37" s="7"/>
      <c r="G37" s="7"/>
      <c r="H37" s="315"/>
      <c r="I37" s="8"/>
      <c r="J37" s="8"/>
      <c r="K37" s="7"/>
      <c r="L37" s="7"/>
      <c r="M37" s="7"/>
      <c r="N37" s="7"/>
      <c r="O37" s="35"/>
      <c r="P37" s="4"/>
    </row>
    <row r="38" spans="1:16">
      <c r="A38" s="4"/>
      <c r="B38" s="56" t="s">
        <v>61</v>
      </c>
      <c r="C38" s="7">
        <v>189358</v>
      </c>
      <c r="D38" s="7">
        <v>26626</v>
      </c>
      <c r="E38" s="7">
        <v>100028</v>
      </c>
      <c r="F38" s="7">
        <v>99490</v>
      </c>
      <c r="G38" s="7">
        <v>29916</v>
      </c>
      <c r="H38" s="315">
        <v>60571</v>
      </c>
      <c r="I38" s="8">
        <v>0</v>
      </c>
      <c r="J38" s="8">
        <v>190401</v>
      </c>
      <c r="K38" s="7">
        <v>69005</v>
      </c>
      <c r="L38" s="7">
        <v>57030</v>
      </c>
      <c r="M38" s="7">
        <v>71923</v>
      </c>
      <c r="N38" s="7">
        <v>79083</v>
      </c>
      <c r="O38" s="35">
        <f t="shared" ref="O38:O52" si="18">SUM(C38:N38)</f>
        <v>973431</v>
      </c>
      <c r="P38" s="4"/>
    </row>
    <row r="39" spans="1:16">
      <c r="A39" s="4"/>
      <c r="B39" s="34" t="s">
        <v>43</v>
      </c>
      <c r="C39" s="35">
        <f>SUM(C40:C42)</f>
        <v>82075</v>
      </c>
      <c r="D39" s="35">
        <f t="shared" ref="D39:N39" si="19">+D40+D41+D42</f>
        <v>230587</v>
      </c>
      <c r="E39" s="35">
        <f t="shared" si="19"/>
        <v>241909</v>
      </c>
      <c r="F39" s="35">
        <f t="shared" si="19"/>
        <v>171881</v>
      </c>
      <c r="G39" s="35">
        <f t="shared" si="19"/>
        <v>197893</v>
      </c>
      <c r="H39" s="35">
        <f t="shared" si="19"/>
        <v>125678</v>
      </c>
      <c r="I39" s="27">
        <f t="shared" si="19"/>
        <v>94526</v>
      </c>
      <c r="J39" s="27">
        <f t="shared" si="19"/>
        <v>292915</v>
      </c>
      <c r="K39" s="27">
        <f t="shared" si="19"/>
        <v>146810</v>
      </c>
      <c r="L39" s="27">
        <f t="shared" si="19"/>
        <v>212642</v>
      </c>
      <c r="M39" s="27">
        <f t="shared" si="19"/>
        <v>192295</v>
      </c>
      <c r="N39" s="27">
        <f t="shared" si="19"/>
        <v>117089</v>
      </c>
      <c r="O39" s="35">
        <f t="shared" si="18"/>
        <v>2106300</v>
      </c>
      <c r="P39" s="4"/>
    </row>
    <row r="40" spans="1:16">
      <c r="A40" s="4"/>
      <c r="B40" s="56" t="s">
        <v>59</v>
      </c>
      <c r="C40" s="7">
        <v>57906</v>
      </c>
      <c r="D40" s="7">
        <v>90642</v>
      </c>
      <c r="E40" s="7">
        <v>103086</v>
      </c>
      <c r="F40" s="7">
        <v>77429</v>
      </c>
      <c r="G40" s="7">
        <v>95016</v>
      </c>
      <c r="H40" s="315">
        <v>67847</v>
      </c>
      <c r="I40" s="8">
        <v>70766</v>
      </c>
      <c r="J40" s="8">
        <v>125891</v>
      </c>
      <c r="K40" s="7">
        <v>53585</v>
      </c>
      <c r="L40" s="7">
        <v>77238</v>
      </c>
      <c r="M40" s="7">
        <v>99818</v>
      </c>
      <c r="N40" s="7">
        <v>80023</v>
      </c>
      <c r="O40" s="35">
        <f t="shared" si="18"/>
        <v>999247</v>
      </c>
      <c r="P40" s="4"/>
    </row>
    <row r="41" spans="1:16">
      <c r="A41" s="4"/>
      <c r="B41" s="56" t="s">
        <v>60</v>
      </c>
      <c r="C41" s="7">
        <v>9759</v>
      </c>
      <c r="D41" s="7">
        <v>27870</v>
      </c>
      <c r="E41" s="7">
        <v>32607</v>
      </c>
      <c r="F41" s="7">
        <v>14902</v>
      </c>
      <c r="G41" s="7">
        <v>25391</v>
      </c>
      <c r="H41" s="315">
        <v>19151</v>
      </c>
      <c r="I41" s="8">
        <v>3278</v>
      </c>
      <c r="J41" s="8">
        <v>35258</v>
      </c>
      <c r="K41" s="7">
        <v>7090</v>
      </c>
      <c r="L41" s="7">
        <v>33359</v>
      </c>
      <c r="M41" s="7">
        <v>19477</v>
      </c>
      <c r="N41" s="7">
        <v>5525</v>
      </c>
      <c r="O41" s="35">
        <f t="shared" si="18"/>
        <v>233667</v>
      </c>
      <c r="P41" s="4"/>
    </row>
    <row r="42" spans="1:16">
      <c r="A42" s="4"/>
      <c r="B42" s="56" t="s">
        <v>61</v>
      </c>
      <c r="C42" s="7">
        <v>14410</v>
      </c>
      <c r="D42" s="7">
        <v>112075</v>
      </c>
      <c r="E42" s="7">
        <v>106216</v>
      </c>
      <c r="F42" s="7">
        <v>79550</v>
      </c>
      <c r="G42" s="7">
        <v>77486</v>
      </c>
      <c r="H42" s="315">
        <v>38680</v>
      </c>
      <c r="I42" s="8">
        <v>20482</v>
      </c>
      <c r="J42" s="8">
        <v>131766</v>
      </c>
      <c r="K42" s="7">
        <v>86135</v>
      </c>
      <c r="L42" s="7">
        <v>102045</v>
      </c>
      <c r="M42" s="7">
        <v>73000</v>
      </c>
      <c r="N42" s="7">
        <v>31541</v>
      </c>
      <c r="O42" s="35">
        <f t="shared" si="18"/>
        <v>873386</v>
      </c>
      <c r="P42" s="4"/>
    </row>
    <row r="43" spans="1:16">
      <c r="A43" s="4"/>
      <c r="B43" s="34" t="s">
        <v>44</v>
      </c>
      <c r="C43" s="35">
        <f>SUM(C44:C46)</f>
        <v>26647</v>
      </c>
      <c r="D43" s="35">
        <f t="shared" ref="D43:N43" si="20">+D44+D45+D46</f>
        <v>37786</v>
      </c>
      <c r="E43" s="35">
        <f t="shared" si="20"/>
        <v>42928</v>
      </c>
      <c r="F43" s="35">
        <f t="shared" si="20"/>
        <v>34884</v>
      </c>
      <c r="G43" s="35">
        <f t="shared" si="20"/>
        <v>48263</v>
      </c>
      <c r="H43" s="35">
        <f t="shared" si="20"/>
        <v>32060</v>
      </c>
      <c r="I43" s="35">
        <f t="shared" si="20"/>
        <v>84208</v>
      </c>
      <c r="J43" s="35">
        <f t="shared" si="20"/>
        <v>32258</v>
      </c>
      <c r="K43" s="35">
        <f t="shared" si="20"/>
        <v>87365</v>
      </c>
      <c r="L43" s="35">
        <f t="shared" si="20"/>
        <v>102590</v>
      </c>
      <c r="M43" s="27">
        <f t="shared" si="20"/>
        <v>80698</v>
      </c>
      <c r="N43" s="27">
        <f t="shared" si="20"/>
        <v>103290</v>
      </c>
      <c r="O43" s="35">
        <f t="shared" si="18"/>
        <v>712977</v>
      </c>
      <c r="P43" s="4"/>
    </row>
    <row r="44" spans="1:16">
      <c r="A44" s="4"/>
      <c r="B44" s="392" t="s">
        <v>360</v>
      </c>
      <c r="C44" s="7">
        <v>24625</v>
      </c>
      <c r="D44" s="7">
        <v>34055</v>
      </c>
      <c r="E44" s="7">
        <v>19891</v>
      </c>
      <c r="F44" s="7">
        <v>22970</v>
      </c>
      <c r="G44" s="7">
        <v>23559</v>
      </c>
      <c r="H44" s="315">
        <v>20016</v>
      </c>
      <c r="I44" s="8">
        <v>43051</v>
      </c>
      <c r="J44" s="8">
        <v>14887</v>
      </c>
      <c r="K44" s="7">
        <v>30331</v>
      </c>
      <c r="L44" s="7">
        <v>46707</v>
      </c>
      <c r="M44" s="7">
        <v>56534</v>
      </c>
      <c r="N44" s="7">
        <v>63703</v>
      </c>
      <c r="O44" s="35">
        <f t="shared" si="18"/>
        <v>400329</v>
      </c>
      <c r="P44" s="4"/>
    </row>
    <row r="45" spans="1:16">
      <c r="A45" s="4"/>
      <c r="B45" s="392" t="s">
        <v>439</v>
      </c>
      <c r="C45" s="7">
        <v>2022</v>
      </c>
      <c r="D45" s="7">
        <v>3731</v>
      </c>
      <c r="E45" s="7">
        <v>5058</v>
      </c>
      <c r="F45" s="7">
        <v>6779</v>
      </c>
      <c r="G45" s="7">
        <v>5143</v>
      </c>
      <c r="H45" s="315">
        <v>1980</v>
      </c>
      <c r="I45" s="8">
        <v>8431</v>
      </c>
      <c r="J45" s="8">
        <v>4380</v>
      </c>
      <c r="K45" s="7">
        <v>13669</v>
      </c>
      <c r="L45" s="7">
        <v>18522</v>
      </c>
      <c r="M45" s="7">
        <v>9515</v>
      </c>
      <c r="N45" s="7">
        <v>2358</v>
      </c>
      <c r="O45" s="35">
        <f t="shared" si="18"/>
        <v>81588</v>
      </c>
      <c r="P45" s="4"/>
    </row>
    <row r="46" spans="1:16">
      <c r="A46" s="4"/>
      <c r="B46" s="56" t="s">
        <v>61</v>
      </c>
      <c r="C46" s="7">
        <v>0</v>
      </c>
      <c r="D46" s="7">
        <v>0</v>
      </c>
      <c r="E46" s="7">
        <v>17979</v>
      </c>
      <c r="F46" s="7">
        <v>5135</v>
      </c>
      <c r="G46" s="7">
        <v>19561</v>
      </c>
      <c r="H46" s="315">
        <v>10064</v>
      </c>
      <c r="I46" s="8">
        <v>32726</v>
      </c>
      <c r="J46" s="8">
        <v>12991</v>
      </c>
      <c r="K46" s="7">
        <v>43365</v>
      </c>
      <c r="L46" s="7">
        <v>37361</v>
      </c>
      <c r="M46" s="7">
        <v>14649</v>
      </c>
      <c r="N46" s="7">
        <v>37229</v>
      </c>
      <c r="O46" s="35">
        <f t="shared" si="18"/>
        <v>231060</v>
      </c>
      <c r="P46" s="4"/>
    </row>
    <row r="47" spans="1:16">
      <c r="A47" s="4"/>
      <c r="B47" s="34" t="s">
        <v>45</v>
      </c>
      <c r="C47" s="35">
        <f t="shared" ref="C47" si="21">+C48+C49+C50</f>
        <v>325491</v>
      </c>
      <c r="D47" s="35">
        <f t="shared" ref="D47:N47" si="22">+D48+D49+D50</f>
        <v>427632</v>
      </c>
      <c r="E47" s="35">
        <f t="shared" si="22"/>
        <v>532930</v>
      </c>
      <c r="F47" s="35">
        <f t="shared" si="22"/>
        <v>369749</v>
      </c>
      <c r="G47" s="35">
        <f t="shared" si="22"/>
        <v>374554</v>
      </c>
      <c r="H47" s="35">
        <f>+H48+H49+H50</f>
        <v>343240</v>
      </c>
      <c r="I47" s="27">
        <f t="shared" si="22"/>
        <v>195959</v>
      </c>
      <c r="J47" s="27">
        <f t="shared" ref="J47" si="23">+J48+J49+J50</f>
        <v>692415</v>
      </c>
      <c r="K47" s="27">
        <f t="shared" si="22"/>
        <v>385861</v>
      </c>
      <c r="L47" s="27">
        <f t="shared" si="22"/>
        <v>483159</v>
      </c>
      <c r="M47" s="27">
        <f t="shared" si="22"/>
        <v>475618</v>
      </c>
      <c r="N47" s="27">
        <f t="shared" si="22"/>
        <v>421213</v>
      </c>
      <c r="O47" s="35">
        <f t="shared" si="18"/>
        <v>5027821</v>
      </c>
      <c r="P47" s="4"/>
    </row>
    <row r="48" spans="1:16">
      <c r="A48" s="4"/>
      <c r="B48" s="56" t="s">
        <v>59</v>
      </c>
      <c r="C48" s="35">
        <f t="shared" ref="C48" si="24">+C44+C40+C36</f>
        <v>109942</v>
      </c>
      <c r="D48" s="35">
        <f t="shared" ref="D48:N48" si="25">+D44+D40+D36</f>
        <v>257330</v>
      </c>
      <c r="E48" s="35">
        <f>+E44+E40+E36</f>
        <v>271042</v>
      </c>
      <c r="F48" s="35">
        <f t="shared" si="25"/>
        <v>163893</v>
      </c>
      <c r="G48" s="35">
        <f t="shared" si="25"/>
        <v>217057</v>
      </c>
      <c r="H48" s="35">
        <f>+H44+H40+H36</f>
        <v>212794</v>
      </c>
      <c r="I48" s="27">
        <f t="shared" si="25"/>
        <v>131042</v>
      </c>
      <c r="J48" s="27">
        <f t="shared" ref="J48" si="26">+J44+J40+J36</f>
        <v>317619</v>
      </c>
      <c r="K48" s="27">
        <f t="shared" si="25"/>
        <v>166597</v>
      </c>
      <c r="L48" s="27">
        <f t="shared" si="25"/>
        <v>234842</v>
      </c>
      <c r="M48" s="27">
        <f t="shared" si="25"/>
        <v>287054</v>
      </c>
      <c r="N48" s="27">
        <f t="shared" si="25"/>
        <v>265477</v>
      </c>
      <c r="O48" s="35">
        <f t="shared" si="18"/>
        <v>2634689</v>
      </c>
      <c r="P48" s="4"/>
    </row>
    <row r="49" spans="1:16">
      <c r="A49" s="4"/>
      <c r="B49" s="56" t="s">
        <v>60</v>
      </c>
      <c r="C49" s="35">
        <f t="shared" ref="C49" si="27">+C45+C41+C37</f>
        <v>11781</v>
      </c>
      <c r="D49" s="35">
        <f t="shared" ref="D49:N49" si="28">+D45+D41+D37</f>
        <v>31601</v>
      </c>
      <c r="E49" s="35">
        <f>+E45+E41+E37</f>
        <v>37665</v>
      </c>
      <c r="F49" s="35">
        <f t="shared" si="28"/>
        <v>21681</v>
      </c>
      <c r="G49" s="35">
        <f t="shared" si="28"/>
        <v>30534</v>
      </c>
      <c r="H49" s="35">
        <f>+H45+H41+H37</f>
        <v>21131</v>
      </c>
      <c r="I49" s="27">
        <f t="shared" si="28"/>
        <v>11709</v>
      </c>
      <c r="J49" s="27">
        <f t="shared" ref="J49" si="29">+J45+J41+J37</f>
        <v>39638</v>
      </c>
      <c r="K49" s="27">
        <f t="shared" si="28"/>
        <v>20759</v>
      </c>
      <c r="L49" s="27">
        <f t="shared" si="28"/>
        <v>51881</v>
      </c>
      <c r="M49" s="27">
        <f t="shared" si="28"/>
        <v>28992</v>
      </c>
      <c r="N49" s="27">
        <f t="shared" si="28"/>
        <v>7883</v>
      </c>
      <c r="O49" s="35">
        <f t="shared" si="18"/>
        <v>315255</v>
      </c>
      <c r="P49" s="4"/>
    </row>
    <row r="50" spans="1:16">
      <c r="A50" s="4"/>
      <c r="B50" s="56" t="s">
        <v>61</v>
      </c>
      <c r="C50" s="35">
        <f t="shared" ref="C50" si="30">+C46+C42+C38</f>
        <v>203768</v>
      </c>
      <c r="D50" s="35">
        <f t="shared" ref="D50:N50" si="31">+D46+D42+D38</f>
        <v>138701</v>
      </c>
      <c r="E50" s="35">
        <f>+E46+E42+E38</f>
        <v>224223</v>
      </c>
      <c r="F50" s="35">
        <f t="shared" si="31"/>
        <v>184175</v>
      </c>
      <c r="G50" s="35">
        <f t="shared" si="31"/>
        <v>126963</v>
      </c>
      <c r="H50" s="35">
        <f>+H46+H42+H38</f>
        <v>109315</v>
      </c>
      <c r="I50" s="35">
        <f t="shared" si="31"/>
        <v>53208</v>
      </c>
      <c r="J50" s="35">
        <f t="shared" ref="J50" si="32">+J46+J42+J38</f>
        <v>335158</v>
      </c>
      <c r="K50" s="27">
        <f t="shared" si="31"/>
        <v>198505</v>
      </c>
      <c r="L50" s="27">
        <f t="shared" si="31"/>
        <v>196436</v>
      </c>
      <c r="M50" s="27">
        <f t="shared" si="31"/>
        <v>159572</v>
      </c>
      <c r="N50" s="27">
        <f t="shared" si="31"/>
        <v>147853</v>
      </c>
      <c r="O50" s="35">
        <f t="shared" si="18"/>
        <v>2077877</v>
      </c>
      <c r="P50" s="4"/>
    </row>
    <row r="51" spans="1:16" ht="19.5" customHeight="1">
      <c r="A51" s="4"/>
      <c r="B51" s="373" t="s">
        <v>374</v>
      </c>
      <c r="C51" s="63">
        <v>61140</v>
      </c>
      <c r="D51" s="63">
        <v>63874</v>
      </c>
      <c r="E51" s="63">
        <v>42605</v>
      </c>
      <c r="F51" s="63">
        <v>26392</v>
      </c>
      <c r="G51" s="63">
        <v>45628</v>
      </c>
      <c r="H51" s="472">
        <v>19532</v>
      </c>
      <c r="I51" s="330">
        <v>7799</v>
      </c>
      <c r="J51" s="330">
        <v>73864</v>
      </c>
      <c r="K51" s="63">
        <v>37734</v>
      </c>
      <c r="L51" s="63">
        <v>44673</v>
      </c>
      <c r="M51" s="63">
        <v>25028</v>
      </c>
      <c r="N51" s="63">
        <v>74598</v>
      </c>
      <c r="O51" s="63">
        <f t="shared" si="18"/>
        <v>522867</v>
      </c>
      <c r="P51" s="4"/>
    </row>
    <row r="52" spans="1:16" ht="19.5" customHeight="1">
      <c r="A52" s="4"/>
      <c r="B52" s="373" t="s">
        <v>383</v>
      </c>
      <c r="C52" s="63">
        <v>110694</v>
      </c>
      <c r="D52" s="63">
        <v>8041</v>
      </c>
      <c r="E52" s="63">
        <v>110638</v>
      </c>
      <c r="F52" s="63">
        <v>36656</v>
      </c>
      <c r="G52" s="63">
        <v>42875</v>
      </c>
      <c r="H52" s="63">
        <v>74089</v>
      </c>
      <c r="I52" s="330">
        <v>31653</v>
      </c>
      <c r="J52" s="330">
        <v>69474</v>
      </c>
      <c r="K52" s="330">
        <v>1977</v>
      </c>
      <c r="L52" s="330">
        <v>77071</v>
      </c>
      <c r="M52" s="330">
        <v>66516</v>
      </c>
      <c r="N52" s="330">
        <v>31609</v>
      </c>
      <c r="O52" s="63">
        <f t="shared" si="18"/>
        <v>661293</v>
      </c>
      <c r="P52" s="4"/>
    </row>
    <row r="53" spans="1:16" ht="21" customHeight="1" thickBot="1">
      <c r="A53" s="4"/>
      <c r="B53" s="470" t="s">
        <v>46</v>
      </c>
      <c r="C53" s="46">
        <f t="shared" ref="C53:O53" si="33">+C51+C47+C52</f>
        <v>497325</v>
      </c>
      <c r="D53" s="46">
        <f t="shared" si="33"/>
        <v>499547</v>
      </c>
      <c r="E53" s="46">
        <f t="shared" si="33"/>
        <v>686173</v>
      </c>
      <c r="F53" s="46">
        <f t="shared" si="33"/>
        <v>432797</v>
      </c>
      <c r="G53" s="46">
        <f t="shared" si="33"/>
        <v>463057</v>
      </c>
      <c r="H53" s="46">
        <f t="shared" si="33"/>
        <v>436861</v>
      </c>
      <c r="I53" s="46">
        <f t="shared" si="33"/>
        <v>235411</v>
      </c>
      <c r="J53" s="46">
        <f t="shared" si="33"/>
        <v>835753</v>
      </c>
      <c r="K53" s="46">
        <f t="shared" si="33"/>
        <v>425572</v>
      </c>
      <c r="L53" s="46">
        <f t="shared" si="33"/>
        <v>604903</v>
      </c>
      <c r="M53" s="46">
        <f t="shared" si="33"/>
        <v>567162</v>
      </c>
      <c r="N53" s="46">
        <f t="shared" si="33"/>
        <v>527420</v>
      </c>
      <c r="O53" s="46">
        <f t="shared" si="33"/>
        <v>6211981</v>
      </c>
      <c r="P53" s="4"/>
    </row>
    <row r="54" spans="1:16" ht="15.75" customHeight="1" thickTop="1">
      <c r="A54" s="4"/>
      <c r="B54" s="473" t="s">
        <v>385</v>
      </c>
      <c r="C54" s="417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4"/>
    </row>
    <row r="55" spans="1:16" ht="12.75" customHeight="1">
      <c r="A55" s="4"/>
      <c r="B55" s="413" t="s">
        <v>386</v>
      </c>
      <c r="C55" s="413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"/>
    </row>
    <row r="56" spans="1:16" ht="13.5" thickBot="1">
      <c r="A56" s="4"/>
      <c r="C56" s="418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4"/>
    </row>
    <row r="57" spans="1:16" ht="13.5" thickTop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" t="s">
        <v>9</v>
      </c>
      <c r="P59" s="4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7">
    <mergeCell ref="B31:O31"/>
    <mergeCell ref="B32:O32"/>
    <mergeCell ref="B2:O2"/>
    <mergeCell ref="B3:O3"/>
    <mergeCell ref="B4:O4"/>
    <mergeCell ref="B29:O29"/>
    <mergeCell ref="B30:O30"/>
  </mergeCells>
  <phoneticPr fontId="0" type="noConversion"/>
  <hyperlinks>
    <hyperlink ref="O59" location="INDICE!C3" display="Volver al Indice"/>
    <hyperlink ref="B5" location="INDICE!C3" display="Volver al Indice"/>
    <hyperlink ref="B33" location="INDICE!C3" display="Volver al Indice"/>
  </hyperlinks>
  <printOptions horizontalCentered="1"/>
  <pageMargins left="0.19685039370078741" right="0.19685039370078741" top="0.35433070866141736" bottom="0.98425196850393704" header="0" footer="0"/>
  <pageSetup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A1:P47"/>
  <sheetViews>
    <sheetView topLeftCell="C5" workbookViewId="0">
      <selection activeCell="O11" sqref="O11"/>
    </sheetView>
  </sheetViews>
  <sheetFormatPr baseColWidth="10" defaultColWidth="4.85546875" defaultRowHeight="13.5" customHeight="1"/>
  <cols>
    <col min="1" max="1" width="7.5703125" customWidth="1"/>
    <col min="2" max="2" width="13.5703125" bestFit="1" customWidth="1"/>
    <col min="3" max="10" width="9.140625" bestFit="1" customWidth="1"/>
    <col min="11" max="11" width="12.140625" customWidth="1"/>
    <col min="12" max="12" width="9.28515625" bestFit="1" customWidth="1"/>
    <col min="13" max="13" width="12.140625" bestFit="1" customWidth="1"/>
    <col min="14" max="14" width="11.28515625" bestFit="1" customWidth="1"/>
    <col min="15" max="15" width="13.42578125" bestFit="1" customWidth="1"/>
    <col min="16" max="16" width="1.85546875" bestFit="1" customWidth="1"/>
  </cols>
  <sheetData>
    <row r="1" spans="1:16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3.5" customHeight="1">
      <c r="A2" s="4"/>
      <c r="B2" s="71" t="s">
        <v>66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65"/>
    </row>
    <row r="3" spans="1:16" ht="18.75" customHeight="1">
      <c r="A3" s="4"/>
      <c r="B3" s="134" t="s">
        <v>401</v>
      </c>
      <c r="C3" s="73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5"/>
    </row>
    <row r="4" spans="1:16" ht="13.5" customHeight="1" thickBot="1">
      <c r="A4" s="4"/>
      <c r="B4" s="2" t="s">
        <v>9</v>
      </c>
      <c r="C4" s="75"/>
      <c r="D4" s="75"/>
      <c r="E4" s="75"/>
      <c r="F4" s="75"/>
      <c r="G4" s="74"/>
      <c r="H4" s="74"/>
      <c r="I4" s="74"/>
      <c r="J4" s="74"/>
      <c r="K4" s="74"/>
      <c r="L4" s="74"/>
      <c r="M4" s="74"/>
      <c r="N4" s="74"/>
      <c r="O4" s="74"/>
      <c r="P4" s="65"/>
    </row>
    <row r="5" spans="1:16" ht="13.5" customHeight="1" thickTop="1">
      <c r="A5" s="4"/>
      <c r="B5" s="76" t="s">
        <v>67</v>
      </c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10</v>
      </c>
      <c r="I5" s="67" t="s">
        <v>5</v>
      </c>
      <c r="J5" s="67" t="s">
        <v>6</v>
      </c>
      <c r="K5" s="67" t="s">
        <v>7</v>
      </c>
      <c r="L5" s="67" t="s">
        <v>8</v>
      </c>
      <c r="M5" s="67" t="s">
        <v>11</v>
      </c>
      <c r="N5" s="67" t="s">
        <v>12</v>
      </c>
      <c r="O5" s="77" t="s">
        <v>13</v>
      </c>
      <c r="P5" s="78"/>
    </row>
    <row r="6" spans="1:16" ht="13.5" customHeight="1">
      <c r="A6" s="4"/>
      <c r="B6" s="79" t="s">
        <v>68</v>
      </c>
      <c r="C6" s="93">
        <v>39886</v>
      </c>
      <c r="D6" s="94">
        <v>39580</v>
      </c>
      <c r="E6" s="94">
        <v>40501</v>
      </c>
      <c r="F6" s="94">
        <v>40321</v>
      </c>
      <c r="G6" s="94">
        <v>40724</v>
      </c>
      <c r="H6" s="81">
        <v>41826</v>
      </c>
      <c r="I6" s="81">
        <v>42158</v>
      </c>
      <c r="J6" s="81">
        <v>41735</v>
      </c>
      <c r="K6" s="81">
        <v>41900</v>
      </c>
      <c r="L6" s="81">
        <v>41761</v>
      </c>
      <c r="M6" s="81">
        <v>42161</v>
      </c>
      <c r="N6" s="81">
        <v>42514</v>
      </c>
      <c r="O6" s="83">
        <f>AVERAGE(C6:N6)</f>
        <v>41255.583333333336</v>
      </c>
      <c r="P6" s="65"/>
    </row>
    <row r="7" spans="1:16" ht="13.5" customHeight="1">
      <c r="A7" s="4"/>
      <c r="B7" s="79" t="s">
        <v>69</v>
      </c>
      <c r="C7" s="96">
        <v>10923</v>
      </c>
      <c r="D7" s="94">
        <v>10905</v>
      </c>
      <c r="E7" s="94">
        <v>10930</v>
      </c>
      <c r="F7" s="94">
        <v>10938</v>
      </c>
      <c r="G7" s="94">
        <v>10889</v>
      </c>
      <c r="H7" s="82">
        <v>10975</v>
      </c>
      <c r="I7" s="82">
        <v>10974</v>
      </c>
      <c r="J7" s="82">
        <v>10959</v>
      </c>
      <c r="K7" s="82">
        <v>10963</v>
      </c>
      <c r="L7" s="82">
        <v>11023</v>
      </c>
      <c r="M7" s="82">
        <v>11209</v>
      </c>
      <c r="N7" s="82">
        <v>11197</v>
      </c>
      <c r="O7" s="83">
        <f>AVERAGE(C7:N7)</f>
        <v>10990.416666666666</v>
      </c>
      <c r="P7" s="65"/>
    </row>
    <row r="8" spans="1:16" ht="13.5" customHeight="1">
      <c r="A8" s="4"/>
      <c r="B8" s="79" t="s">
        <v>70</v>
      </c>
      <c r="C8" s="96">
        <v>7750</v>
      </c>
      <c r="D8" s="94">
        <v>7727</v>
      </c>
      <c r="E8" s="94">
        <v>7767</v>
      </c>
      <c r="F8" s="94">
        <v>7773</v>
      </c>
      <c r="G8" s="94">
        <v>7768</v>
      </c>
      <c r="H8" s="82">
        <v>7764</v>
      </c>
      <c r="I8" s="82">
        <v>7764</v>
      </c>
      <c r="J8" s="82">
        <v>6178</v>
      </c>
      <c r="K8" s="82">
        <v>6082</v>
      </c>
      <c r="L8" s="82">
        <v>6302</v>
      </c>
      <c r="M8" s="82">
        <v>6310</v>
      </c>
      <c r="N8" s="82">
        <v>6207</v>
      </c>
      <c r="O8" s="83">
        <f>AVERAGE(C8:N8)</f>
        <v>7116</v>
      </c>
      <c r="P8" s="65"/>
    </row>
    <row r="9" spans="1:16" ht="13.5" customHeight="1">
      <c r="A9" s="4"/>
      <c r="B9" s="79" t="s">
        <v>71</v>
      </c>
      <c r="C9" s="96">
        <v>13601</v>
      </c>
      <c r="D9" s="94">
        <v>13451</v>
      </c>
      <c r="E9" s="94">
        <v>13541</v>
      </c>
      <c r="F9" s="94">
        <v>13452</v>
      </c>
      <c r="G9" s="94">
        <v>13332</v>
      </c>
      <c r="H9" s="82">
        <v>13421</v>
      </c>
      <c r="I9" s="82">
        <v>13497</v>
      </c>
      <c r="J9" s="686">
        <v>14236</v>
      </c>
      <c r="K9" s="82">
        <v>14170</v>
      </c>
      <c r="L9" s="82">
        <v>14262</v>
      </c>
      <c r="M9" s="82">
        <v>14059</v>
      </c>
      <c r="N9" s="82">
        <v>14193</v>
      </c>
      <c r="O9" s="83">
        <f>AVERAGE(C9:N9)</f>
        <v>13767.916666666666</v>
      </c>
      <c r="P9" s="65"/>
    </row>
    <row r="10" spans="1:16" ht="13.5" customHeight="1">
      <c r="A10" s="4"/>
      <c r="B10" s="79" t="s">
        <v>72</v>
      </c>
      <c r="C10" s="97">
        <v>9657</v>
      </c>
      <c r="D10" s="94">
        <v>9299</v>
      </c>
      <c r="E10" s="94">
        <v>9396</v>
      </c>
      <c r="F10" s="94">
        <v>9278</v>
      </c>
      <c r="G10" s="94">
        <v>9157</v>
      </c>
      <c r="H10" s="82">
        <v>9185</v>
      </c>
      <c r="I10" s="82">
        <v>9154</v>
      </c>
      <c r="J10" s="82">
        <v>8431</v>
      </c>
      <c r="K10" s="82">
        <v>8611</v>
      </c>
      <c r="L10" s="82">
        <v>8609</v>
      </c>
      <c r="M10" s="82">
        <v>8638</v>
      </c>
      <c r="N10" s="82">
        <v>8668</v>
      </c>
      <c r="O10" s="83">
        <f>AVERAGE(C10:N10)</f>
        <v>9006.9166666666661</v>
      </c>
      <c r="P10" s="65"/>
    </row>
    <row r="11" spans="1:16" ht="13.5" customHeight="1" thickBot="1">
      <c r="A11" s="4"/>
      <c r="B11" s="84" t="s">
        <v>41</v>
      </c>
      <c r="C11" s="85">
        <f>SUM(C6:C10)</f>
        <v>81817</v>
      </c>
      <c r="D11" s="85">
        <f t="shared" ref="D11:O11" si="0">SUM(D6:D10)</f>
        <v>80962</v>
      </c>
      <c r="E11" s="85">
        <f t="shared" si="0"/>
        <v>82135</v>
      </c>
      <c r="F11" s="85">
        <f t="shared" si="0"/>
        <v>81762</v>
      </c>
      <c r="G11" s="85">
        <f t="shared" si="0"/>
        <v>81870</v>
      </c>
      <c r="H11" s="86">
        <f t="shared" si="0"/>
        <v>83171</v>
      </c>
      <c r="I11" s="86">
        <f t="shared" si="0"/>
        <v>83547</v>
      </c>
      <c r="J11" s="86">
        <f t="shared" si="0"/>
        <v>81539</v>
      </c>
      <c r="K11" s="86">
        <f t="shared" si="0"/>
        <v>81726</v>
      </c>
      <c r="L11" s="86">
        <f t="shared" si="0"/>
        <v>81957</v>
      </c>
      <c r="M11" s="86">
        <f t="shared" si="0"/>
        <v>82377</v>
      </c>
      <c r="N11" s="86">
        <f t="shared" si="0"/>
        <v>82779</v>
      </c>
      <c r="O11" s="86">
        <f t="shared" si="0"/>
        <v>82136.833333333343</v>
      </c>
      <c r="P11" s="87"/>
    </row>
    <row r="12" spans="1:16" ht="13.5" customHeight="1" thickTop="1">
      <c r="A12" s="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"/>
    </row>
    <row r="13" spans="1:16" ht="13.5" customHeight="1">
      <c r="A13" s="4"/>
      <c r="B13" s="71" t="s">
        <v>73</v>
      </c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88" t="s">
        <v>14</v>
      </c>
    </row>
    <row r="14" spans="1:16" ht="15" customHeight="1">
      <c r="A14" s="4"/>
      <c r="B14" s="442" t="s">
        <v>401</v>
      </c>
      <c r="C14" s="73"/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88" t="s">
        <v>14</v>
      </c>
    </row>
    <row r="15" spans="1:16" ht="13.5" customHeight="1" thickBot="1">
      <c r="A15" s="4"/>
      <c r="B15" s="74"/>
      <c r="C15" s="75"/>
      <c r="D15" s="75"/>
      <c r="E15" s="75"/>
      <c r="F15" s="75"/>
      <c r="G15" s="74"/>
      <c r="H15" s="74"/>
      <c r="I15" s="74"/>
      <c r="J15" s="74"/>
      <c r="K15" s="74"/>
      <c r="L15" s="74"/>
      <c r="M15" s="74"/>
      <c r="N15" s="74"/>
      <c r="O15" s="74"/>
      <c r="P15" s="65"/>
    </row>
    <row r="16" spans="1:16" ht="13.5" customHeight="1" thickTop="1">
      <c r="A16" s="4"/>
      <c r="B16" s="76" t="s">
        <v>67</v>
      </c>
      <c r="C16" s="66" t="s">
        <v>0</v>
      </c>
      <c r="D16" s="66" t="s">
        <v>1</v>
      </c>
      <c r="E16" s="66" t="s">
        <v>2</v>
      </c>
      <c r="F16" s="66" t="s">
        <v>3</v>
      </c>
      <c r="G16" s="66" t="s">
        <v>4</v>
      </c>
      <c r="H16" s="67" t="s">
        <v>10</v>
      </c>
      <c r="I16" s="67" t="s">
        <v>5</v>
      </c>
      <c r="J16" s="67" t="s">
        <v>6</v>
      </c>
      <c r="K16" s="67" t="s">
        <v>7</v>
      </c>
      <c r="L16" s="67" t="s">
        <v>8</v>
      </c>
      <c r="M16" s="67" t="s">
        <v>11</v>
      </c>
      <c r="N16" s="67" t="s">
        <v>12</v>
      </c>
      <c r="O16" s="77" t="s">
        <v>13</v>
      </c>
      <c r="P16" s="89"/>
    </row>
    <row r="17" spans="1:16" ht="13.5" customHeight="1">
      <c r="A17" s="4"/>
      <c r="B17" s="79" t="s">
        <v>68</v>
      </c>
      <c r="C17" s="93">
        <v>2433444</v>
      </c>
      <c r="D17" s="94">
        <v>2419508</v>
      </c>
      <c r="E17" s="94">
        <v>2432986</v>
      </c>
      <c r="F17" s="94">
        <v>2463217</v>
      </c>
      <c r="G17" s="94">
        <v>2443732</v>
      </c>
      <c r="H17" s="81">
        <v>2443274</v>
      </c>
      <c r="I17" s="81">
        <v>2444788</v>
      </c>
      <c r="J17" s="81">
        <v>2492877</v>
      </c>
      <c r="K17" s="81">
        <v>2492328</v>
      </c>
      <c r="L17" s="81">
        <v>2503302</v>
      </c>
      <c r="M17" s="81">
        <v>2574020</v>
      </c>
      <c r="N17" s="81">
        <v>2574720</v>
      </c>
      <c r="O17" s="83">
        <f>AVERAGE(C17:N17)</f>
        <v>2476516.3333333335</v>
      </c>
      <c r="P17" s="65"/>
    </row>
    <row r="18" spans="1:16" ht="13.5" customHeight="1">
      <c r="A18" s="4"/>
      <c r="B18" s="79" t="s">
        <v>69</v>
      </c>
      <c r="C18" s="96">
        <v>881888</v>
      </c>
      <c r="D18" s="94">
        <v>889474</v>
      </c>
      <c r="E18" s="94">
        <v>884048</v>
      </c>
      <c r="F18" s="94">
        <v>881064</v>
      </c>
      <c r="G18" s="94">
        <v>874194</v>
      </c>
      <c r="H18" s="82">
        <v>875612</v>
      </c>
      <c r="I18" s="82">
        <v>870290</v>
      </c>
      <c r="J18" s="82">
        <v>872213</v>
      </c>
      <c r="K18" s="82">
        <v>872588</v>
      </c>
      <c r="L18" s="82">
        <v>867129</v>
      </c>
      <c r="M18" s="725">
        <v>1125751</v>
      </c>
      <c r="N18" s="725">
        <v>1128908</v>
      </c>
      <c r="O18" s="83">
        <f>AVERAGE(C18:N18)</f>
        <v>918596.58333333337</v>
      </c>
      <c r="P18" s="65"/>
    </row>
    <row r="19" spans="1:16" ht="13.5" customHeight="1">
      <c r="A19" s="4"/>
      <c r="B19" s="79" t="s">
        <v>70</v>
      </c>
      <c r="C19" s="96">
        <v>461274</v>
      </c>
      <c r="D19" s="94">
        <v>462232</v>
      </c>
      <c r="E19" s="94">
        <v>464451</v>
      </c>
      <c r="F19" s="94">
        <v>495742</v>
      </c>
      <c r="G19" s="94">
        <v>512693</v>
      </c>
      <c r="H19" s="82">
        <v>530210</v>
      </c>
      <c r="I19" s="82">
        <v>524830</v>
      </c>
      <c r="J19" s="82">
        <v>518102</v>
      </c>
      <c r="K19" s="82">
        <v>385977</v>
      </c>
      <c r="L19" s="82">
        <v>371301</v>
      </c>
      <c r="M19" s="82">
        <v>356237</v>
      </c>
      <c r="N19" s="82">
        <v>376743</v>
      </c>
      <c r="O19" s="83">
        <f>AVERAGE(C19:N19)</f>
        <v>454982.66666666669</v>
      </c>
      <c r="P19" s="65"/>
    </row>
    <row r="20" spans="1:16" ht="13.5" customHeight="1">
      <c r="A20" s="4"/>
      <c r="B20" s="79" t="s">
        <v>71</v>
      </c>
      <c r="C20" s="96">
        <v>411069</v>
      </c>
      <c r="D20" s="94">
        <v>416041</v>
      </c>
      <c r="E20" s="94">
        <v>422470</v>
      </c>
      <c r="F20" s="94">
        <v>414402</v>
      </c>
      <c r="G20" s="94">
        <v>407412</v>
      </c>
      <c r="H20" s="82">
        <v>404219</v>
      </c>
      <c r="I20" s="82">
        <v>404716</v>
      </c>
      <c r="J20" s="686">
        <v>469348</v>
      </c>
      <c r="K20" s="82">
        <v>449981</v>
      </c>
      <c r="L20" s="82">
        <v>444296</v>
      </c>
      <c r="M20" s="82">
        <v>450120</v>
      </c>
      <c r="N20" s="82">
        <v>457164</v>
      </c>
      <c r="O20" s="83">
        <f>AVERAGE(C20:N20)</f>
        <v>429269.83333333331</v>
      </c>
      <c r="P20" s="65"/>
    </row>
    <row r="21" spans="1:16" ht="13.5" customHeight="1">
      <c r="A21" s="4"/>
      <c r="B21" s="79" t="s">
        <v>72</v>
      </c>
      <c r="C21" s="97">
        <v>155393</v>
      </c>
      <c r="D21" s="94">
        <v>156777</v>
      </c>
      <c r="E21" s="94">
        <v>154376</v>
      </c>
      <c r="F21" s="94">
        <v>156292</v>
      </c>
      <c r="G21" s="94">
        <v>153672</v>
      </c>
      <c r="H21" s="82">
        <v>145074</v>
      </c>
      <c r="I21" s="82">
        <v>146140</v>
      </c>
      <c r="J21" s="82">
        <v>138493</v>
      </c>
      <c r="K21" s="82">
        <v>155663</v>
      </c>
      <c r="L21" s="82">
        <v>162079</v>
      </c>
      <c r="M21" s="82">
        <v>173395</v>
      </c>
      <c r="N21" s="82">
        <v>185024</v>
      </c>
      <c r="O21" s="83">
        <f>AVERAGE(C21:N21)</f>
        <v>156864.83333333334</v>
      </c>
      <c r="P21" s="65"/>
    </row>
    <row r="22" spans="1:16" ht="13.5" customHeight="1" thickBot="1">
      <c r="A22" s="4"/>
      <c r="B22" s="84" t="s">
        <v>41</v>
      </c>
      <c r="C22" s="85">
        <f>SUM(C17:C21)</f>
        <v>4343068</v>
      </c>
      <c r="D22" s="85">
        <f t="shared" ref="D22:N22" si="1">SUM(D17:D21)</f>
        <v>4344032</v>
      </c>
      <c r="E22" s="85">
        <f t="shared" si="1"/>
        <v>4358331</v>
      </c>
      <c r="F22" s="85">
        <f t="shared" si="1"/>
        <v>4410717</v>
      </c>
      <c r="G22" s="85">
        <f t="shared" si="1"/>
        <v>4391703</v>
      </c>
      <c r="H22" s="86">
        <f t="shared" si="1"/>
        <v>4398389</v>
      </c>
      <c r="I22" s="86">
        <f>SUM(I17:I21)</f>
        <v>4390764</v>
      </c>
      <c r="J22" s="86">
        <f>SUM(J17:J21)</f>
        <v>4491033</v>
      </c>
      <c r="K22" s="86">
        <f t="shared" si="1"/>
        <v>4356537</v>
      </c>
      <c r="L22" s="86">
        <f t="shared" si="1"/>
        <v>4348107</v>
      </c>
      <c r="M22" s="86">
        <f t="shared" si="1"/>
        <v>4679523</v>
      </c>
      <c r="N22" s="86">
        <f t="shared" si="1"/>
        <v>4722559</v>
      </c>
      <c r="O22" s="86">
        <f>SUM(O17:O21)</f>
        <v>4436230.25</v>
      </c>
      <c r="P22" s="91"/>
    </row>
    <row r="23" spans="1:16" ht="13.5" customHeight="1" thickTop="1">
      <c r="A23" s="4"/>
      <c r="B23" s="726"/>
      <c r="C23" s="638" t="s">
        <v>739</v>
      </c>
      <c r="D23" s="53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4"/>
    </row>
    <row r="24" spans="1:16" ht="13.5" customHeight="1">
      <c r="A24" s="4"/>
      <c r="B24" s="71" t="s">
        <v>74</v>
      </c>
      <c r="C24" s="71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88" t="s">
        <v>14</v>
      </c>
    </row>
    <row r="25" spans="1:16" ht="17.25" customHeight="1">
      <c r="A25" s="4"/>
      <c r="B25" s="442" t="s">
        <v>401</v>
      </c>
      <c r="C25" s="73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88" t="s">
        <v>14</v>
      </c>
    </row>
    <row r="26" spans="1:16" ht="13.5" customHeight="1" thickBot="1">
      <c r="A26" s="4"/>
      <c r="B26" s="74"/>
      <c r="C26" s="75"/>
      <c r="D26" s="75"/>
      <c r="E26" s="75"/>
      <c r="F26" s="75"/>
      <c r="G26" s="74"/>
      <c r="H26" s="74"/>
      <c r="I26" s="74"/>
      <c r="J26" s="74"/>
      <c r="K26" s="74"/>
      <c r="L26" s="74"/>
      <c r="M26" s="74"/>
      <c r="N26" s="74"/>
      <c r="O26" s="74"/>
      <c r="P26" s="65"/>
    </row>
    <row r="27" spans="1:16" ht="13.5" customHeight="1" thickTop="1">
      <c r="A27" s="4"/>
      <c r="B27" s="92" t="s">
        <v>67</v>
      </c>
      <c r="C27" s="66" t="s">
        <v>0</v>
      </c>
      <c r="D27" s="66" t="s">
        <v>1</v>
      </c>
      <c r="E27" s="66" t="s">
        <v>2</v>
      </c>
      <c r="F27" s="66" t="s">
        <v>3</v>
      </c>
      <c r="G27" s="66" t="s">
        <v>4</v>
      </c>
      <c r="H27" s="67" t="s">
        <v>10</v>
      </c>
      <c r="I27" s="67" t="s">
        <v>5</v>
      </c>
      <c r="J27" s="67" t="s">
        <v>6</v>
      </c>
      <c r="K27" s="67" t="s">
        <v>7</v>
      </c>
      <c r="L27" s="67" t="s">
        <v>8</v>
      </c>
      <c r="M27" s="67" t="s">
        <v>11</v>
      </c>
      <c r="N27" s="67" t="s">
        <v>12</v>
      </c>
      <c r="O27" s="77" t="s">
        <v>13</v>
      </c>
      <c r="P27" s="78"/>
    </row>
    <row r="28" spans="1:16" ht="18" customHeight="1">
      <c r="A28" s="4"/>
      <c r="B28" s="79" t="s">
        <v>68</v>
      </c>
      <c r="C28" s="93">
        <v>365190</v>
      </c>
      <c r="D28" s="94">
        <v>366388</v>
      </c>
      <c r="E28" s="94">
        <v>366170</v>
      </c>
      <c r="F28" s="94">
        <v>368272</v>
      </c>
      <c r="G28" s="94">
        <v>370432</v>
      </c>
      <c r="H28" s="81">
        <v>372577</v>
      </c>
      <c r="I28" s="81">
        <v>375077</v>
      </c>
      <c r="J28" s="81">
        <v>370490</v>
      </c>
      <c r="K28" s="81">
        <v>373124</v>
      </c>
      <c r="L28" s="81">
        <v>375834</v>
      </c>
      <c r="M28" s="81">
        <v>381641</v>
      </c>
      <c r="N28" s="81">
        <v>385948</v>
      </c>
      <c r="O28" s="83">
        <f>AVERAGE(C28:N28)</f>
        <v>372595.25</v>
      </c>
      <c r="P28" s="95"/>
    </row>
    <row r="29" spans="1:16" ht="13.5" customHeight="1">
      <c r="A29" s="4"/>
      <c r="B29" s="79" t="s">
        <v>69</v>
      </c>
      <c r="C29" s="96">
        <v>247604</v>
      </c>
      <c r="D29" s="94">
        <v>247141</v>
      </c>
      <c r="E29" s="94">
        <v>248349</v>
      </c>
      <c r="F29" s="94">
        <v>249864</v>
      </c>
      <c r="G29" s="94">
        <v>253441</v>
      </c>
      <c r="H29" s="82">
        <v>256899</v>
      </c>
      <c r="I29" s="82">
        <v>259580</v>
      </c>
      <c r="J29" s="82">
        <v>263427</v>
      </c>
      <c r="K29" s="82">
        <v>266265</v>
      </c>
      <c r="L29" s="82">
        <v>270307</v>
      </c>
      <c r="M29" s="82">
        <f>260584+56</f>
        <v>260640</v>
      </c>
      <c r="N29" s="82">
        <f>264351+62</f>
        <v>264413</v>
      </c>
      <c r="O29" s="83">
        <f>AVERAGE(C29:N29)</f>
        <v>257327.5</v>
      </c>
      <c r="P29" s="95"/>
    </row>
    <row r="30" spans="1:16" ht="13.5" customHeight="1">
      <c r="A30" s="4"/>
      <c r="B30" s="79" t="s">
        <v>337</v>
      </c>
      <c r="C30" s="96">
        <v>592183</v>
      </c>
      <c r="D30" s="94">
        <v>595284</v>
      </c>
      <c r="E30" s="94">
        <v>586705</v>
      </c>
      <c r="F30" s="94">
        <v>591101</v>
      </c>
      <c r="G30" s="94">
        <v>602396</v>
      </c>
      <c r="H30" s="82">
        <v>594198</v>
      </c>
      <c r="I30" s="82">
        <v>588328</v>
      </c>
      <c r="J30" s="82">
        <v>582691</v>
      </c>
      <c r="K30" s="82">
        <v>574461</v>
      </c>
      <c r="L30" s="82">
        <v>567969</v>
      </c>
      <c r="M30" s="82">
        <v>563624</v>
      </c>
      <c r="N30" s="82">
        <v>558877</v>
      </c>
      <c r="O30" s="83">
        <f>AVERAGE(C30:N30)</f>
        <v>583151.41666666663</v>
      </c>
      <c r="P30" s="95"/>
    </row>
    <row r="31" spans="1:16" ht="13.5" customHeight="1">
      <c r="A31" s="4"/>
      <c r="B31" s="79" t="s">
        <v>71</v>
      </c>
      <c r="C31" s="96">
        <v>131210</v>
      </c>
      <c r="D31" s="94">
        <v>128285</v>
      </c>
      <c r="E31" s="94">
        <v>126945</v>
      </c>
      <c r="F31" s="94">
        <v>127016</v>
      </c>
      <c r="G31" s="94">
        <v>124168</v>
      </c>
      <c r="H31" s="82">
        <v>124374</v>
      </c>
      <c r="I31" s="82">
        <v>124974</v>
      </c>
      <c r="J31" s="686">
        <v>123977</v>
      </c>
      <c r="K31" s="82">
        <v>124579</v>
      </c>
      <c r="L31" s="82">
        <v>125517</v>
      </c>
      <c r="M31" s="82">
        <v>127758</v>
      </c>
      <c r="N31" s="82">
        <v>125724</v>
      </c>
      <c r="O31" s="83">
        <f>AVERAGE(C31:N31)</f>
        <v>126210.58333333333</v>
      </c>
      <c r="P31" s="95"/>
    </row>
    <row r="32" spans="1:16" ht="13.5" customHeight="1">
      <c r="A32" s="4"/>
      <c r="B32" s="79" t="s">
        <v>72</v>
      </c>
      <c r="C32" s="97">
        <v>60478</v>
      </c>
      <c r="D32" s="94">
        <v>61877</v>
      </c>
      <c r="E32" s="94">
        <v>63792</v>
      </c>
      <c r="F32" s="94">
        <v>65980</v>
      </c>
      <c r="G32" s="94">
        <v>65965</v>
      </c>
      <c r="H32" s="82">
        <v>65253</v>
      </c>
      <c r="I32" s="82">
        <v>64564</v>
      </c>
      <c r="J32" s="82">
        <v>51948</v>
      </c>
      <c r="K32" s="82">
        <v>52916</v>
      </c>
      <c r="L32" s="82">
        <v>54062</v>
      </c>
      <c r="M32" s="82">
        <v>55349</v>
      </c>
      <c r="N32" s="82">
        <v>56329</v>
      </c>
      <c r="O32" s="83">
        <f>AVERAGE(C32:N32)</f>
        <v>59876.083333333336</v>
      </c>
      <c r="P32" s="95"/>
    </row>
    <row r="33" spans="1:16" ht="13.5" customHeight="1" thickBot="1">
      <c r="A33" s="4"/>
      <c r="B33" s="84" t="s">
        <v>41</v>
      </c>
      <c r="C33" s="85">
        <f t="shared" ref="C33:O33" si="2">SUM(C28:C32)</f>
        <v>1396665</v>
      </c>
      <c r="D33" s="85">
        <f t="shared" si="2"/>
        <v>1398975</v>
      </c>
      <c r="E33" s="85">
        <f t="shared" si="2"/>
        <v>1391961</v>
      </c>
      <c r="F33" s="85">
        <f t="shared" si="2"/>
        <v>1402233</v>
      </c>
      <c r="G33" s="85">
        <f t="shared" si="2"/>
        <v>1416402</v>
      </c>
      <c r="H33" s="86">
        <f t="shared" si="2"/>
        <v>1413301</v>
      </c>
      <c r="I33" s="86">
        <f t="shared" si="2"/>
        <v>1412523</v>
      </c>
      <c r="J33" s="86">
        <f t="shared" si="2"/>
        <v>1392533</v>
      </c>
      <c r="K33" s="86">
        <f>SUM(K28:K32)</f>
        <v>1391345</v>
      </c>
      <c r="L33" s="86">
        <f>SUM(L28:L32)</f>
        <v>1393689</v>
      </c>
      <c r="M33" s="86">
        <f t="shared" si="2"/>
        <v>1389012</v>
      </c>
      <c r="N33" s="86">
        <f t="shared" si="2"/>
        <v>1391291</v>
      </c>
      <c r="O33" s="86">
        <f t="shared" si="2"/>
        <v>1399160.833333333</v>
      </c>
      <c r="P33" s="91"/>
    </row>
    <row r="34" spans="1:16" ht="13.5" customHeight="1" thickTop="1">
      <c r="A34" s="4"/>
      <c r="B34" s="64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4"/>
    </row>
    <row r="35" spans="1:16" ht="13.5" customHeight="1">
      <c r="A35" s="4"/>
      <c r="B35" s="98" t="s">
        <v>25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 t="s">
        <v>14</v>
      </c>
    </row>
    <row r="36" spans="1:16" ht="18" customHeight="1">
      <c r="A36" s="4"/>
      <c r="B36" s="442" t="s">
        <v>401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9" t="s">
        <v>14</v>
      </c>
    </row>
    <row r="37" spans="1:16" ht="13.5" customHeight="1" thickBot="1">
      <c r="A37" s="4"/>
      <c r="B37" s="64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64"/>
      <c r="P37" s="65"/>
    </row>
    <row r="38" spans="1:16" ht="13.5" customHeight="1" thickTop="1">
      <c r="A38" s="4"/>
      <c r="B38" s="92" t="s">
        <v>67</v>
      </c>
      <c r="C38" s="66" t="s">
        <v>0</v>
      </c>
      <c r="D38" s="66" t="s">
        <v>1</v>
      </c>
      <c r="E38" s="66" t="s">
        <v>2</v>
      </c>
      <c r="F38" s="66" t="s">
        <v>3</v>
      </c>
      <c r="G38" s="66" t="s">
        <v>4</v>
      </c>
      <c r="H38" s="67" t="s">
        <v>10</v>
      </c>
      <c r="I38" s="67" t="s">
        <v>5</v>
      </c>
      <c r="J38" s="67" t="s">
        <v>6</v>
      </c>
      <c r="K38" s="67" t="s">
        <v>7</v>
      </c>
      <c r="L38" s="67" t="s">
        <v>8</v>
      </c>
      <c r="M38" s="67" t="s">
        <v>11</v>
      </c>
      <c r="N38" s="67" t="s">
        <v>12</v>
      </c>
      <c r="O38" s="67" t="s">
        <v>13</v>
      </c>
      <c r="P38" s="78"/>
    </row>
    <row r="39" spans="1:16" ht="18" customHeight="1">
      <c r="A39" s="4"/>
      <c r="B39" s="79" t="s">
        <v>68</v>
      </c>
      <c r="C39" s="93">
        <f>+C28+C17</f>
        <v>2798634</v>
      </c>
      <c r="D39" s="93">
        <f t="shared" ref="D39:O43" si="3">+D28+D17</f>
        <v>2785896</v>
      </c>
      <c r="E39" s="93">
        <f t="shared" si="3"/>
        <v>2799156</v>
      </c>
      <c r="F39" s="93">
        <f t="shared" si="3"/>
        <v>2831489</v>
      </c>
      <c r="G39" s="93">
        <f t="shared" si="3"/>
        <v>2814164</v>
      </c>
      <c r="H39" s="33">
        <f t="shared" si="3"/>
        <v>2815851</v>
      </c>
      <c r="I39" s="33">
        <f t="shared" si="3"/>
        <v>2819865</v>
      </c>
      <c r="J39" s="33">
        <f t="shared" si="3"/>
        <v>2863367</v>
      </c>
      <c r="K39" s="33">
        <f t="shared" si="3"/>
        <v>2865452</v>
      </c>
      <c r="L39" s="33">
        <f t="shared" si="3"/>
        <v>2879136</v>
      </c>
      <c r="M39" s="33">
        <f t="shared" si="3"/>
        <v>2955661</v>
      </c>
      <c r="N39" s="33">
        <f t="shared" si="3"/>
        <v>2960668</v>
      </c>
      <c r="O39" s="55">
        <f t="shared" si="3"/>
        <v>2849111.5833333335</v>
      </c>
      <c r="P39" s="101"/>
    </row>
    <row r="40" spans="1:16" ht="13.5" customHeight="1">
      <c r="A40" s="4"/>
      <c r="B40" s="79" t="s">
        <v>69</v>
      </c>
      <c r="C40" s="96">
        <f>+C29+C18</f>
        <v>1129492</v>
      </c>
      <c r="D40" s="96">
        <f t="shared" si="3"/>
        <v>1136615</v>
      </c>
      <c r="E40" s="96">
        <f t="shared" si="3"/>
        <v>1132397</v>
      </c>
      <c r="F40" s="96">
        <f t="shared" si="3"/>
        <v>1130928</v>
      </c>
      <c r="G40" s="96">
        <f t="shared" si="3"/>
        <v>1127635</v>
      </c>
      <c r="H40" s="8">
        <f t="shared" si="3"/>
        <v>1132511</v>
      </c>
      <c r="I40" s="8">
        <f t="shared" si="3"/>
        <v>1129870</v>
      </c>
      <c r="J40" s="8">
        <f t="shared" si="3"/>
        <v>1135640</v>
      </c>
      <c r="K40" s="8">
        <f t="shared" si="3"/>
        <v>1138853</v>
      </c>
      <c r="L40" s="8">
        <f t="shared" si="3"/>
        <v>1137436</v>
      </c>
      <c r="M40" s="8">
        <f t="shared" si="3"/>
        <v>1386391</v>
      </c>
      <c r="N40" s="8">
        <f t="shared" si="3"/>
        <v>1393321</v>
      </c>
      <c r="O40" s="27">
        <f t="shared" si="3"/>
        <v>1175924.0833333335</v>
      </c>
      <c r="P40" s="101"/>
    </row>
    <row r="41" spans="1:16" ht="13.5" customHeight="1">
      <c r="A41" s="4"/>
      <c r="B41" s="79" t="s">
        <v>70</v>
      </c>
      <c r="C41" s="96">
        <f>+C30+C19</f>
        <v>1053457</v>
      </c>
      <c r="D41" s="96">
        <f t="shared" si="3"/>
        <v>1057516</v>
      </c>
      <c r="E41" s="96">
        <f t="shared" si="3"/>
        <v>1051156</v>
      </c>
      <c r="F41" s="96">
        <f t="shared" si="3"/>
        <v>1086843</v>
      </c>
      <c r="G41" s="96">
        <f t="shared" si="3"/>
        <v>1115089</v>
      </c>
      <c r="H41" s="8">
        <f t="shared" si="3"/>
        <v>1124408</v>
      </c>
      <c r="I41" s="8">
        <f t="shared" si="3"/>
        <v>1113158</v>
      </c>
      <c r="J41" s="8">
        <f t="shared" si="3"/>
        <v>1100793</v>
      </c>
      <c r="K41" s="8">
        <f t="shared" si="3"/>
        <v>960438</v>
      </c>
      <c r="L41" s="8">
        <f t="shared" si="3"/>
        <v>939270</v>
      </c>
      <c r="M41" s="8">
        <f t="shared" si="3"/>
        <v>919861</v>
      </c>
      <c r="N41" s="8">
        <f t="shared" si="3"/>
        <v>935620</v>
      </c>
      <c r="O41" s="27">
        <f t="shared" si="3"/>
        <v>1038134.0833333333</v>
      </c>
      <c r="P41" s="101"/>
    </row>
    <row r="42" spans="1:16" ht="13.5" customHeight="1">
      <c r="A42" s="4"/>
      <c r="B42" s="79" t="s">
        <v>71</v>
      </c>
      <c r="C42" s="96">
        <f>+C31+C20</f>
        <v>542279</v>
      </c>
      <c r="D42" s="96">
        <f t="shared" si="3"/>
        <v>544326</v>
      </c>
      <c r="E42" s="96">
        <f t="shared" si="3"/>
        <v>549415</v>
      </c>
      <c r="F42" s="96">
        <f t="shared" si="3"/>
        <v>541418</v>
      </c>
      <c r="G42" s="96">
        <f t="shared" si="3"/>
        <v>531580</v>
      </c>
      <c r="H42" s="8">
        <f t="shared" si="3"/>
        <v>528593</v>
      </c>
      <c r="I42" s="8">
        <f t="shared" si="3"/>
        <v>529690</v>
      </c>
      <c r="J42" s="8">
        <f t="shared" si="3"/>
        <v>593325</v>
      </c>
      <c r="K42" s="8">
        <f t="shared" si="3"/>
        <v>574560</v>
      </c>
      <c r="L42" s="8">
        <f t="shared" si="3"/>
        <v>569813</v>
      </c>
      <c r="M42" s="8">
        <f t="shared" si="3"/>
        <v>577878</v>
      </c>
      <c r="N42" s="8">
        <f t="shared" si="3"/>
        <v>582888</v>
      </c>
      <c r="O42" s="27">
        <f t="shared" si="3"/>
        <v>555480.41666666663</v>
      </c>
      <c r="P42" s="101"/>
    </row>
    <row r="43" spans="1:16" ht="13.5" customHeight="1">
      <c r="A43" s="4"/>
      <c r="B43" s="79" t="s">
        <v>72</v>
      </c>
      <c r="C43" s="97">
        <f>+C32+C21</f>
        <v>215871</v>
      </c>
      <c r="D43" s="97">
        <f t="shared" si="3"/>
        <v>218654</v>
      </c>
      <c r="E43" s="97">
        <f t="shared" si="3"/>
        <v>218168</v>
      </c>
      <c r="F43" s="97">
        <f t="shared" si="3"/>
        <v>222272</v>
      </c>
      <c r="G43" s="97">
        <f t="shared" si="3"/>
        <v>219637</v>
      </c>
      <c r="H43" s="102">
        <f t="shared" si="3"/>
        <v>210327</v>
      </c>
      <c r="I43" s="102">
        <f t="shared" si="3"/>
        <v>210704</v>
      </c>
      <c r="J43" s="102">
        <f t="shared" si="3"/>
        <v>190441</v>
      </c>
      <c r="K43" s="102">
        <f t="shared" si="3"/>
        <v>208579</v>
      </c>
      <c r="L43" s="102">
        <f t="shared" si="3"/>
        <v>216141</v>
      </c>
      <c r="M43" s="102">
        <f t="shared" si="3"/>
        <v>228744</v>
      </c>
      <c r="N43" s="102">
        <f t="shared" si="3"/>
        <v>241353</v>
      </c>
      <c r="O43" s="60">
        <f t="shared" si="3"/>
        <v>216740.91666666669</v>
      </c>
      <c r="P43" s="101"/>
    </row>
    <row r="44" spans="1:16" ht="13.5" customHeight="1" thickBot="1">
      <c r="A44" s="4"/>
      <c r="B44" s="84" t="s">
        <v>41</v>
      </c>
      <c r="C44" s="85">
        <f t="shared" ref="C44:O44" si="4">SUM(C39:C43)</f>
        <v>5739733</v>
      </c>
      <c r="D44" s="85">
        <f t="shared" si="4"/>
        <v>5743007</v>
      </c>
      <c r="E44" s="85">
        <f t="shared" si="4"/>
        <v>5750292</v>
      </c>
      <c r="F44" s="85">
        <f t="shared" si="4"/>
        <v>5812950</v>
      </c>
      <c r="G44" s="85">
        <f t="shared" si="4"/>
        <v>5808105</v>
      </c>
      <c r="H44" s="85">
        <f t="shared" si="4"/>
        <v>5811690</v>
      </c>
      <c r="I44" s="85">
        <f>SUM(I39:I43)</f>
        <v>5803287</v>
      </c>
      <c r="J44" s="85">
        <f>SUM(J39:J43)</f>
        <v>5883566</v>
      </c>
      <c r="K44" s="86">
        <f>SUM(K39:K43)</f>
        <v>5747882</v>
      </c>
      <c r="L44" s="86">
        <f>SUM(L39:L43)</f>
        <v>5741796</v>
      </c>
      <c r="M44" s="86">
        <f t="shared" si="4"/>
        <v>6068535</v>
      </c>
      <c r="N44" s="86">
        <f t="shared" si="4"/>
        <v>6113850</v>
      </c>
      <c r="O44" s="86">
        <f t="shared" si="4"/>
        <v>5835391.083333334</v>
      </c>
      <c r="P44" s="91"/>
    </row>
    <row r="45" spans="1:16" ht="13.5" customHeight="1" thickTop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65"/>
    </row>
    <row r="46" spans="1:1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 t="s">
        <v>9</v>
      </c>
      <c r="P46" s="103"/>
    </row>
    <row r="47" spans="1:1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</sheetData>
  <phoneticPr fontId="0" type="noConversion"/>
  <hyperlinks>
    <hyperlink ref="O46" location="INDICE!C3" display="Volver al Indice"/>
    <hyperlink ref="B4" location="INDICE!C3" display="Volver al Indice"/>
  </hyperlinks>
  <printOptions horizontalCentered="1"/>
  <pageMargins left="0.19685039370078741" right="0.19685039370078741" top="0.59055118110236227" bottom="0.98425196850393704" header="0" footer="0"/>
  <pageSetup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opLeftCell="A13" zoomScale="90" zoomScaleNormal="90" workbookViewId="0">
      <selection activeCell="A38" sqref="A38"/>
    </sheetView>
  </sheetViews>
  <sheetFormatPr baseColWidth="10" defaultRowHeight="12.75"/>
  <cols>
    <col min="1" max="1" width="15.7109375" customWidth="1"/>
  </cols>
  <sheetData>
    <row r="1" spans="1:14" ht="36.75" customHeight="1">
      <c r="A1" s="782" t="s">
        <v>474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 ht="17.25" customHeight="1">
      <c r="A2" s="783">
        <v>2012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</row>
    <row r="3" spans="1:14" ht="13.5" thickBot="1">
      <c r="A3" s="2" t="s">
        <v>9</v>
      </c>
    </row>
    <row r="4" spans="1:14" ht="15.75" thickTop="1">
      <c r="A4" s="76" t="s">
        <v>67</v>
      </c>
      <c r="B4" s="66" t="s">
        <v>0</v>
      </c>
      <c r="C4" s="66" t="s">
        <v>1</v>
      </c>
      <c r="D4" s="66" t="s">
        <v>2</v>
      </c>
      <c r="E4" s="66" t="s">
        <v>3</v>
      </c>
      <c r="F4" s="66" t="s">
        <v>4</v>
      </c>
      <c r="G4" s="67" t="s">
        <v>10</v>
      </c>
      <c r="H4" s="67" t="s">
        <v>5</v>
      </c>
      <c r="I4" s="67" t="s">
        <v>6</v>
      </c>
      <c r="J4" s="67" t="s">
        <v>7</v>
      </c>
      <c r="K4" s="67" t="s">
        <v>8</v>
      </c>
      <c r="L4" s="67" t="s">
        <v>11</v>
      </c>
      <c r="M4" s="67" t="s">
        <v>12</v>
      </c>
      <c r="N4" s="77" t="s">
        <v>13</v>
      </c>
    </row>
    <row r="5" spans="1:14">
      <c r="A5" s="79" t="s">
        <v>68</v>
      </c>
      <c r="B5" s="93">
        <f>+B16+B27</f>
        <v>2433444</v>
      </c>
      <c r="C5" s="93">
        <f t="shared" ref="C5:M5" si="0">+C16+C27</f>
        <v>2419508</v>
      </c>
      <c r="D5" s="93">
        <f t="shared" si="0"/>
        <v>2432986</v>
      </c>
      <c r="E5" s="93">
        <f t="shared" si="0"/>
        <v>2463217</v>
      </c>
      <c r="F5" s="93">
        <f t="shared" si="0"/>
        <v>2443732</v>
      </c>
      <c r="G5" s="93">
        <f t="shared" si="0"/>
        <v>2443274</v>
      </c>
      <c r="H5" s="93">
        <f t="shared" si="0"/>
        <v>2444788</v>
      </c>
      <c r="I5" s="93">
        <f t="shared" si="0"/>
        <v>2492877</v>
      </c>
      <c r="J5" s="93">
        <f t="shared" si="0"/>
        <v>2492328</v>
      </c>
      <c r="K5" s="93">
        <f t="shared" si="0"/>
        <v>2503302</v>
      </c>
      <c r="L5" s="93">
        <f t="shared" si="0"/>
        <v>2574020</v>
      </c>
      <c r="M5" s="93">
        <f t="shared" si="0"/>
        <v>2574720</v>
      </c>
      <c r="N5" s="83">
        <f>AVERAGE(B5:M5)</f>
        <v>2476516.3333333335</v>
      </c>
    </row>
    <row r="6" spans="1:14">
      <c r="A6" s="79" t="s">
        <v>69</v>
      </c>
      <c r="B6" s="96">
        <f t="shared" ref="B6:M9" si="1">+B17+B28</f>
        <v>881888</v>
      </c>
      <c r="C6" s="96">
        <f t="shared" si="1"/>
        <v>889474</v>
      </c>
      <c r="D6" s="96">
        <f t="shared" si="1"/>
        <v>884048</v>
      </c>
      <c r="E6" s="96">
        <f t="shared" si="1"/>
        <v>881064</v>
      </c>
      <c r="F6" s="96">
        <f t="shared" si="1"/>
        <v>874194</v>
      </c>
      <c r="G6" s="96">
        <f t="shared" si="1"/>
        <v>875612</v>
      </c>
      <c r="H6" s="96">
        <f t="shared" si="1"/>
        <v>870290</v>
      </c>
      <c r="I6" s="96">
        <f t="shared" si="1"/>
        <v>872213</v>
      </c>
      <c r="J6" s="96">
        <f t="shared" si="1"/>
        <v>872588</v>
      </c>
      <c r="K6" s="96">
        <f t="shared" si="1"/>
        <v>867129</v>
      </c>
      <c r="L6" s="727">
        <v>1125751</v>
      </c>
      <c r="M6" s="727">
        <v>1128908</v>
      </c>
      <c r="N6" s="83">
        <f>AVERAGE(B6:M6)</f>
        <v>918596.58333333337</v>
      </c>
    </row>
    <row r="7" spans="1:14">
      <c r="A7" s="79" t="s">
        <v>70</v>
      </c>
      <c r="B7" s="96">
        <f t="shared" si="1"/>
        <v>461274</v>
      </c>
      <c r="C7" s="96">
        <f t="shared" si="1"/>
        <v>462232</v>
      </c>
      <c r="D7" s="96">
        <f t="shared" si="1"/>
        <v>464451</v>
      </c>
      <c r="E7" s="96">
        <f t="shared" si="1"/>
        <v>495742</v>
      </c>
      <c r="F7" s="96">
        <f t="shared" si="1"/>
        <v>512693</v>
      </c>
      <c r="G7" s="96">
        <f t="shared" si="1"/>
        <v>530210</v>
      </c>
      <c r="H7" s="96">
        <f t="shared" si="1"/>
        <v>524830</v>
      </c>
      <c r="I7" s="96">
        <f t="shared" si="1"/>
        <v>518102</v>
      </c>
      <c r="J7" s="96">
        <f t="shared" si="1"/>
        <v>385977</v>
      </c>
      <c r="K7" s="96">
        <f t="shared" si="1"/>
        <v>371301</v>
      </c>
      <c r="L7" s="96">
        <f t="shared" si="1"/>
        <v>356237</v>
      </c>
      <c r="M7" s="96">
        <f t="shared" si="1"/>
        <v>376743</v>
      </c>
      <c r="N7" s="83">
        <f>AVERAGE(B7:M7)</f>
        <v>454982.66666666669</v>
      </c>
    </row>
    <row r="8" spans="1:14">
      <c r="A8" s="79" t="s">
        <v>71</v>
      </c>
      <c r="B8" s="96">
        <f t="shared" si="1"/>
        <v>411069</v>
      </c>
      <c r="C8" s="96">
        <f t="shared" si="1"/>
        <v>416041</v>
      </c>
      <c r="D8" s="96">
        <f t="shared" si="1"/>
        <v>422470</v>
      </c>
      <c r="E8" s="96">
        <f t="shared" si="1"/>
        <v>414402</v>
      </c>
      <c r="F8" s="96">
        <f t="shared" si="1"/>
        <v>407412</v>
      </c>
      <c r="G8" s="96">
        <f t="shared" si="1"/>
        <v>404219</v>
      </c>
      <c r="H8" s="96">
        <f t="shared" si="1"/>
        <v>404716</v>
      </c>
      <c r="I8" s="96">
        <f t="shared" si="1"/>
        <v>469348</v>
      </c>
      <c r="J8" s="96">
        <f t="shared" si="1"/>
        <v>449981</v>
      </c>
      <c r="K8" s="96">
        <f t="shared" si="1"/>
        <v>444296</v>
      </c>
      <c r="L8" s="96">
        <f t="shared" si="1"/>
        <v>450120</v>
      </c>
      <c r="M8" s="96">
        <f t="shared" si="1"/>
        <v>457164</v>
      </c>
      <c r="N8" s="83">
        <f>AVERAGE(B8:M8)</f>
        <v>429269.83333333331</v>
      </c>
    </row>
    <row r="9" spans="1:14">
      <c r="A9" s="79" t="s">
        <v>72</v>
      </c>
      <c r="B9" s="97">
        <f t="shared" si="1"/>
        <v>155393</v>
      </c>
      <c r="C9" s="97">
        <f t="shared" si="1"/>
        <v>156777</v>
      </c>
      <c r="D9" s="97">
        <f t="shared" si="1"/>
        <v>154376</v>
      </c>
      <c r="E9" s="97">
        <f t="shared" si="1"/>
        <v>156292</v>
      </c>
      <c r="F9" s="97">
        <f t="shared" si="1"/>
        <v>153672</v>
      </c>
      <c r="G9" s="97">
        <f t="shared" si="1"/>
        <v>145074</v>
      </c>
      <c r="H9" s="97">
        <f t="shared" si="1"/>
        <v>146140</v>
      </c>
      <c r="I9" s="97">
        <f t="shared" si="1"/>
        <v>138493</v>
      </c>
      <c r="J9" s="97">
        <f t="shared" si="1"/>
        <v>155663</v>
      </c>
      <c r="K9" s="97">
        <f t="shared" si="1"/>
        <v>162079</v>
      </c>
      <c r="L9" s="97">
        <f t="shared" si="1"/>
        <v>173395</v>
      </c>
      <c r="M9" s="97">
        <f t="shared" si="1"/>
        <v>185024</v>
      </c>
      <c r="N9" s="83">
        <f>AVERAGE(B9:M9)</f>
        <v>156864.83333333334</v>
      </c>
    </row>
    <row r="10" spans="1:14" ht="13.5" thickBot="1">
      <c r="A10" s="84" t="s">
        <v>41</v>
      </c>
      <c r="B10" s="85">
        <f>SUM(B5:B9)</f>
        <v>4343068</v>
      </c>
      <c r="C10" s="85">
        <f t="shared" ref="C10:N10" si="2">SUM(C5:C9)</f>
        <v>4344032</v>
      </c>
      <c r="D10" s="85">
        <f t="shared" si="2"/>
        <v>4358331</v>
      </c>
      <c r="E10" s="85">
        <f t="shared" si="2"/>
        <v>4410717</v>
      </c>
      <c r="F10" s="85">
        <f t="shared" si="2"/>
        <v>4391703</v>
      </c>
      <c r="G10" s="86">
        <f t="shared" si="2"/>
        <v>4398389</v>
      </c>
      <c r="H10" s="86">
        <f t="shared" si="2"/>
        <v>4390764</v>
      </c>
      <c r="I10" s="86">
        <f t="shared" si="2"/>
        <v>4491033</v>
      </c>
      <c r="J10" s="86">
        <f t="shared" si="2"/>
        <v>4356537</v>
      </c>
      <c r="K10" s="86">
        <f t="shared" si="2"/>
        <v>4348107</v>
      </c>
      <c r="L10" s="86">
        <f t="shared" si="2"/>
        <v>4679523</v>
      </c>
      <c r="M10" s="86">
        <f t="shared" si="2"/>
        <v>4722559</v>
      </c>
      <c r="N10" s="86">
        <f t="shared" si="2"/>
        <v>4436230.25</v>
      </c>
    </row>
    <row r="11" spans="1:14" ht="22.5" customHeight="1" thickTop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31.5" customHeight="1">
      <c r="A12" s="782" t="s">
        <v>469</v>
      </c>
      <c r="B12" s="778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</row>
    <row r="13" spans="1:14" ht="15.75">
      <c r="A13" s="781" t="s">
        <v>401</v>
      </c>
      <c r="B13" s="778"/>
      <c r="C13" s="778"/>
      <c r="D13" s="778"/>
      <c r="E13" s="778"/>
      <c r="F13" s="778"/>
      <c r="G13" s="778"/>
      <c r="H13" s="778"/>
      <c r="I13" s="778"/>
      <c r="J13" s="778"/>
      <c r="K13" s="778"/>
      <c r="L13" s="778"/>
      <c r="M13" s="778"/>
      <c r="N13" s="778"/>
    </row>
    <row r="14" spans="1:14" ht="13.5" thickBot="1">
      <c r="A14" s="74"/>
    </row>
    <row r="15" spans="1:14" ht="15.75" thickTop="1">
      <c r="A15" s="76" t="s">
        <v>67</v>
      </c>
      <c r="B15" s="66" t="s">
        <v>0</v>
      </c>
      <c r="C15" s="66" t="s">
        <v>1</v>
      </c>
      <c r="D15" s="66" t="s">
        <v>2</v>
      </c>
      <c r="E15" s="66" t="s">
        <v>3</v>
      </c>
      <c r="F15" s="66" t="s">
        <v>4</v>
      </c>
      <c r="G15" s="67" t="s">
        <v>10</v>
      </c>
      <c r="H15" s="67" t="s">
        <v>5</v>
      </c>
      <c r="I15" s="67" t="s">
        <v>6</v>
      </c>
      <c r="J15" s="67" t="s">
        <v>7</v>
      </c>
      <c r="K15" s="67" t="s">
        <v>8</v>
      </c>
      <c r="L15" s="67" t="s">
        <v>11</v>
      </c>
      <c r="M15" s="67" t="s">
        <v>12</v>
      </c>
      <c r="N15" s="77" t="s">
        <v>13</v>
      </c>
    </row>
    <row r="16" spans="1:14">
      <c r="A16" s="79" t="s">
        <v>68</v>
      </c>
      <c r="B16" s="323">
        <v>1525880</v>
      </c>
      <c r="C16" s="323">
        <v>1527643</v>
      </c>
      <c r="D16" s="323">
        <v>1534658</v>
      </c>
      <c r="E16" s="664">
        <v>1547698</v>
      </c>
      <c r="F16" s="323">
        <v>1539969</v>
      </c>
      <c r="G16" s="323">
        <v>1541452</v>
      </c>
      <c r="H16" s="81">
        <v>1541708</v>
      </c>
      <c r="I16" s="81">
        <v>1580171</v>
      </c>
      <c r="J16" s="81">
        <v>1591083</v>
      </c>
      <c r="K16" s="81">
        <v>1595989</v>
      </c>
      <c r="L16" s="81">
        <v>1647597</v>
      </c>
      <c r="M16" s="81">
        <v>1644926</v>
      </c>
      <c r="N16" s="83">
        <f>AVERAGE(B16:M16)</f>
        <v>1568231.1666666667</v>
      </c>
    </row>
    <row r="17" spans="1:14">
      <c r="A17" s="79" t="s">
        <v>69</v>
      </c>
      <c r="B17" s="173">
        <v>507225</v>
      </c>
      <c r="C17" s="173">
        <v>512195</v>
      </c>
      <c r="D17" s="173">
        <v>510796</v>
      </c>
      <c r="E17" s="173">
        <v>509466</v>
      </c>
      <c r="F17" s="173">
        <v>506356</v>
      </c>
      <c r="G17" s="173">
        <v>506550</v>
      </c>
      <c r="H17" s="82">
        <v>501954</v>
      </c>
      <c r="I17" s="82">
        <v>502448</v>
      </c>
      <c r="J17" s="82">
        <v>502415</v>
      </c>
      <c r="K17" s="82">
        <v>497830</v>
      </c>
      <c r="L17" s="725"/>
      <c r="M17" s="725"/>
      <c r="N17" s="83">
        <f>AVERAGE(B17:M17)</f>
        <v>505723.5</v>
      </c>
    </row>
    <row r="18" spans="1:14">
      <c r="A18" s="79" t="s">
        <v>70</v>
      </c>
      <c r="B18" s="173">
        <v>345232</v>
      </c>
      <c r="C18" s="173">
        <v>306586</v>
      </c>
      <c r="D18" s="173">
        <v>307366</v>
      </c>
      <c r="E18" s="173">
        <v>329391</v>
      </c>
      <c r="F18" s="173">
        <v>339462</v>
      </c>
      <c r="G18" s="173">
        <v>358537</v>
      </c>
      <c r="H18" s="82">
        <v>343129</v>
      </c>
      <c r="I18" s="82">
        <v>322818</v>
      </c>
      <c r="J18" s="82">
        <v>237886</v>
      </c>
      <c r="K18" s="82">
        <v>229208</v>
      </c>
      <c r="L18" s="82">
        <v>219423</v>
      </c>
      <c r="M18" s="82">
        <v>231089</v>
      </c>
      <c r="N18" s="83">
        <f>AVERAGE(B18:M18)</f>
        <v>297510.58333333331</v>
      </c>
    </row>
    <row r="19" spans="1:14">
      <c r="A19" s="79" t="s">
        <v>71</v>
      </c>
      <c r="B19" s="173">
        <v>270133</v>
      </c>
      <c r="C19" s="173">
        <v>272542</v>
      </c>
      <c r="D19" s="173">
        <v>276736</v>
      </c>
      <c r="E19" s="173">
        <v>269317</v>
      </c>
      <c r="F19" s="173">
        <v>266000</v>
      </c>
      <c r="G19" s="173">
        <v>265498</v>
      </c>
      <c r="H19" s="82">
        <v>265838</v>
      </c>
      <c r="I19" s="686">
        <v>299963</v>
      </c>
      <c r="J19" s="82">
        <v>291296</v>
      </c>
      <c r="K19" s="82">
        <v>285779</v>
      </c>
      <c r="L19" s="82">
        <v>289060</v>
      </c>
      <c r="M19" s="82">
        <v>292358</v>
      </c>
      <c r="N19" s="83">
        <f>AVERAGE(B19:M19)</f>
        <v>278710</v>
      </c>
    </row>
    <row r="20" spans="1:14">
      <c r="A20" s="79" t="s">
        <v>72</v>
      </c>
      <c r="B20" s="325">
        <v>104048</v>
      </c>
      <c r="C20" s="325">
        <v>107427</v>
      </c>
      <c r="D20" s="325">
        <v>103816</v>
      </c>
      <c r="E20" s="325">
        <v>102605</v>
      </c>
      <c r="F20" s="325">
        <v>102515</v>
      </c>
      <c r="G20" s="325">
        <v>98178</v>
      </c>
      <c r="H20" s="82">
        <v>99024</v>
      </c>
      <c r="I20" s="82">
        <v>95401</v>
      </c>
      <c r="J20" s="82">
        <v>105352</v>
      </c>
      <c r="K20" s="82">
        <v>111621</v>
      </c>
      <c r="L20" s="82">
        <v>120402</v>
      </c>
      <c r="M20" s="82">
        <v>128321</v>
      </c>
      <c r="N20" s="83">
        <f>AVERAGE(B20:M20)</f>
        <v>106559.16666666667</v>
      </c>
    </row>
    <row r="21" spans="1:14" ht="13.5" thickBot="1">
      <c r="A21" s="84" t="s">
        <v>41</v>
      </c>
      <c r="B21" s="85">
        <f>SUM(B16:B20)</f>
        <v>2752518</v>
      </c>
      <c r="C21" s="85">
        <f t="shared" ref="C21:N21" si="3">SUM(C16:C20)</f>
        <v>2726393</v>
      </c>
      <c r="D21" s="85">
        <f t="shared" si="3"/>
        <v>2733372</v>
      </c>
      <c r="E21" s="85">
        <f t="shared" si="3"/>
        <v>2758477</v>
      </c>
      <c r="F21" s="85">
        <f t="shared" si="3"/>
        <v>2754302</v>
      </c>
      <c r="G21" s="86">
        <f t="shared" si="3"/>
        <v>2770215</v>
      </c>
      <c r="H21" s="86">
        <f t="shared" si="3"/>
        <v>2751653</v>
      </c>
      <c r="I21" s="86">
        <f t="shared" si="3"/>
        <v>2800801</v>
      </c>
      <c r="J21" s="86">
        <f t="shared" si="3"/>
        <v>2728032</v>
      </c>
      <c r="K21" s="86">
        <f t="shared" si="3"/>
        <v>2720427</v>
      </c>
      <c r="L21" s="86">
        <f t="shared" si="3"/>
        <v>2276482</v>
      </c>
      <c r="M21" s="86">
        <f t="shared" si="3"/>
        <v>2296694</v>
      </c>
      <c r="N21" s="86">
        <f t="shared" si="3"/>
        <v>2756734.4166666665</v>
      </c>
    </row>
    <row r="22" spans="1:14" ht="32.25" customHeight="1" thickTop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ht="24" customHeight="1">
      <c r="A23" s="782" t="s">
        <v>468</v>
      </c>
      <c r="B23" s="778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</row>
    <row r="24" spans="1:14" ht="15.75">
      <c r="A24" s="781" t="s">
        <v>401</v>
      </c>
      <c r="B24" s="778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</row>
    <row r="25" spans="1:14" ht="13.5" thickBot="1">
      <c r="A25" s="74"/>
    </row>
    <row r="26" spans="1:14" ht="15.75" thickTop="1">
      <c r="A26" s="92" t="s">
        <v>67</v>
      </c>
      <c r="B26" s="66" t="s">
        <v>0</v>
      </c>
      <c r="C26" s="66" t="s">
        <v>1</v>
      </c>
      <c r="D26" s="66" t="s">
        <v>2</v>
      </c>
      <c r="E26" s="66" t="s">
        <v>3</v>
      </c>
      <c r="F26" s="66" t="s">
        <v>4</v>
      </c>
      <c r="G26" s="67" t="s">
        <v>10</v>
      </c>
      <c r="H26" s="67" t="s">
        <v>5</v>
      </c>
      <c r="I26" s="67" t="s">
        <v>6</v>
      </c>
      <c r="J26" s="67" t="s">
        <v>7</v>
      </c>
      <c r="K26" s="67" t="s">
        <v>8</v>
      </c>
      <c r="L26" s="67" t="s">
        <v>11</v>
      </c>
      <c r="M26" s="67" t="s">
        <v>12</v>
      </c>
      <c r="N26" s="77" t="s">
        <v>13</v>
      </c>
    </row>
    <row r="27" spans="1:14">
      <c r="A27" s="79" t="s">
        <v>68</v>
      </c>
      <c r="B27" s="660">
        <v>907564</v>
      </c>
      <c r="C27" s="660">
        <v>891865</v>
      </c>
      <c r="D27" s="660">
        <v>898328</v>
      </c>
      <c r="E27" s="662">
        <v>915519</v>
      </c>
      <c r="F27" s="660">
        <v>903763</v>
      </c>
      <c r="G27" s="660">
        <v>901822</v>
      </c>
      <c r="H27" s="81">
        <v>903080</v>
      </c>
      <c r="I27" s="81">
        <v>912706</v>
      </c>
      <c r="J27" s="81">
        <v>901245</v>
      </c>
      <c r="K27" s="81">
        <v>907313</v>
      </c>
      <c r="L27" s="81">
        <v>926423</v>
      </c>
      <c r="M27" s="81">
        <v>929794</v>
      </c>
      <c r="N27" s="83">
        <f>AVERAGE(B27:M27)</f>
        <v>908285.16666666663</v>
      </c>
    </row>
    <row r="28" spans="1:14">
      <c r="A28" s="79" t="s">
        <v>69</v>
      </c>
      <c r="B28" s="661">
        <v>374663</v>
      </c>
      <c r="C28" s="661">
        <v>377279</v>
      </c>
      <c r="D28" s="661">
        <v>373252</v>
      </c>
      <c r="E28" s="663">
        <v>371598</v>
      </c>
      <c r="F28" s="661">
        <v>367838</v>
      </c>
      <c r="G28" s="661">
        <v>369062</v>
      </c>
      <c r="H28" s="82">
        <v>368336</v>
      </c>
      <c r="I28" s="82">
        <v>369765</v>
      </c>
      <c r="J28" s="82">
        <v>370173</v>
      </c>
      <c r="K28" s="82">
        <v>369299</v>
      </c>
      <c r="L28" s="725"/>
      <c r="M28" s="725"/>
      <c r="N28" s="83">
        <f>AVERAGE(B28:M28)</f>
        <v>371126.5</v>
      </c>
    </row>
    <row r="29" spans="1:14">
      <c r="A29" s="79" t="s">
        <v>337</v>
      </c>
      <c r="B29" s="661">
        <v>116042</v>
      </c>
      <c r="C29" s="661">
        <v>155646</v>
      </c>
      <c r="D29" s="661">
        <v>157085</v>
      </c>
      <c r="E29" s="663">
        <v>166351</v>
      </c>
      <c r="F29" s="661">
        <v>173231</v>
      </c>
      <c r="G29" s="661">
        <v>171673</v>
      </c>
      <c r="H29" s="82">
        <v>181701</v>
      </c>
      <c r="I29" s="82">
        <v>195284</v>
      </c>
      <c r="J29" s="82">
        <v>148091</v>
      </c>
      <c r="K29" s="82">
        <v>142093</v>
      </c>
      <c r="L29" s="82">
        <v>136814</v>
      </c>
      <c r="M29" s="82">
        <v>145654</v>
      </c>
      <c r="N29" s="83">
        <f>AVERAGE(B29:M29)</f>
        <v>157472.08333333334</v>
      </c>
    </row>
    <row r="30" spans="1:14">
      <c r="A30" s="79" t="s">
        <v>71</v>
      </c>
      <c r="B30" s="661">
        <v>140936</v>
      </c>
      <c r="C30" s="661">
        <v>143499</v>
      </c>
      <c r="D30" s="661">
        <v>145734</v>
      </c>
      <c r="E30" s="663">
        <v>145085</v>
      </c>
      <c r="F30" s="661">
        <v>141412</v>
      </c>
      <c r="G30" s="661">
        <v>138721</v>
      </c>
      <c r="H30" s="82">
        <v>138878</v>
      </c>
      <c r="I30" s="686">
        <v>169385</v>
      </c>
      <c r="J30" s="82">
        <v>158685</v>
      </c>
      <c r="K30" s="82">
        <v>158517</v>
      </c>
      <c r="L30" s="82">
        <v>161060</v>
      </c>
      <c r="M30" s="82">
        <v>164806</v>
      </c>
      <c r="N30" s="83">
        <f>AVERAGE(B30:M30)</f>
        <v>150559.83333333334</v>
      </c>
    </row>
    <row r="31" spans="1:14">
      <c r="A31" s="79" t="s">
        <v>72</v>
      </c>
      <c r="B31" s="661">
        <v>51345</v>
      </c>
      <c r="C31" s="661">
        <v>49350</v>
      </c>
      <c r="D31" s="661">
        <v>50560</v>
      </c>
      <c r="E31" s="663">
        <v>53687</v>
      </c>
      <c r="F31" s="661">
        <v>51157</v>
      </c>
      <c r="G31" s="661">
        <v>46896</v>
      </c>
      <c r="H31" s="82">
        <v>47116</v>
      </c>
      <c r="I31" s="82">
        <v>43092</v>
      </c>
      <c r="J31" s="82">
        <v>50311</v>
      </c>
      <c r="K31" s="82">
        <v>50458</v>
      </c>
      <c r="L31" s="82">
        <v>52993</v>
      </c>
      <c r="M31" s="82">
        <v>56703</v>
      </c>
      <c r="N31" s="83">
        <f>AVERAGE(B31:M31)</f>
        <v>50305.666666666664</v>
      </c>
    </row>
    <row r="32" spans="1:14" ht="13.5" thickBot="1">
      <c r="A32" s="84" t="s">
        <v>41</v>
      </c>
      <c r="B32" s="85">
        <f>SUM(B27:B31)</f>
        <v>1590550</v>
      </c>
      <c r="C32" s="85">
        <f t="shared" ref="C32:N32" si="4">SUM(C27:C31)</f>
        <v>1617639</v>
      </c>
      <c r="D32" s="85">
        <f t="shared" si="4"/>
        <v>1624959</v>
      </c>
      <c r="E32" s="85">
        <f t="shared" si="4"/>
        <v>1652240</v>
      </c>
      <c r="F32" s="85">
        <f t="shared" si="4"/>
        <v>1637401</v>
      </c>
      <c r="G32" s="86">
        <f t="shared" si="4"/>
        <v>1628174</v>
      </c>
      <c r="H32" s="86">
        <f t="shared" si="4"/>
        <v>1639111</v>
      </c>
      <c r="I32" s="86">
        <f t="shared" si="4"/>
        <v>1690232</v>
      </c>
      <c r="J32" s="86">
        <f t="shared" si="4"/>
        <v>1628505</v>
      </c>
      <c r="K32" s="86">
        <f t="shared" si="4"/>
        <v>1627680</v>
      </c>
      <c r="L32" s="86">
        <f t="shared" si="4"/>
        <v>1277290</v>
      </c>
      <c r="M32" s="86">
        <f t="shared" si="4"/>
        <v>1296957</v>
      </c>
      <c r="N32" s="86">
        <f t="shared" si="4"/>
        <v>1637749.2499999998</v>
      </c>
    </row>
    <row r="33" spans="1:14" ht="16.5" customHeight="1" thickTop="1">
      <c r="A33" s="726"/>
      <c r="B33" s="638" t="s">
        <v>740</v>
      </c>
      <c r="C33" s="536"/>
      <c r="D33" s="536"/>
      <c r="E33" s="536"/>
      <c r="F33" s="65"/>
      <c r="G33" s="65"/>
      <c r="H33" s="65"/>
      <c r="I33" s="65"/>
      <c r="J33" s="65"/>
      <c r="K33" s="65"/>
      <c r="L33" s="65"/>
      <c r="M33" s="65"/>
      <c r="N33" s="65"/>
    </row>
  </sheetData>
  <mergeCells count="6">
    <mergeCell ref="A24:N24"/>
    <mergeCell ref="A1:N1"/>
    <mergeCell ref="A2:N2"/>
    <mergeCell ref="A12:N12"/>
    <mergeCell ref="A13:N13"/>
    <mergeCell ref="A23:N23"/>
  </mergeCells>
  <hyperlinks>
    <hyperlink ref="A3" location="INDICE!C3" display="Volver al Indice"/>
    <hyperlink ref="A1:N1" location="'TRAB-CCAF-SEXO'!A1" display=" NÚMERO TOTAL DE TRABAJADORES AFILIADOS  A  C.C.A.F. POR SEXO"/>
  </hyperlink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opLeftCell="B1" zoomScale="90" zoomScaleNormal="90" workbookViewId="0">
      <selection activeCell="N25" sqref="N25"/>
    </sheetView>
  </sheetViews>
  <sheetFormatPr baseColWidth="10" defaultRowHeight="12.75"/>
  <cols>
    <col min="1" max="1" width="13.85546875" customWidth="1"/>
  </cols>
  <sheetData>
    <row r="1" spans="1:14" ht="13.5">
      <c r="A1" s="782" t="s">
        <v>475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 ht="13.5">
      <c r="A2" s="783">
        <v>2012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</row>
    <row r="3" spans="1:14" ht="13.5" thickBot="1">
      <c r="A3" s="2" t="s">
        <v>9</v>
      </c>
    </row>
    <row r="4" spans="1:14" ht="15.75" thickTop="1">
      <c r="A4" s="76" t="s">
        <v>67</v>
      </c>
      <c r="B4" s="66" t="s">
        <v>0</v>
      </c>
      <c r="C4" s="66" t="s">
        <v>1</v>
      </c>
      <c r="D4" s="66" t="s">
        <v>2</v>
      </c>
      <c r="E4" s="66" t="s">
        <v>3</v>
      </c>
      <c r="F4" s="66" t="s">
        <v>4</v>
      </c>
      <c r="G4" s="67" t="s">
        <v>10</v>
      </c>
      <c r="H4" s="67" t="s">
        <v>5</v>
      </c>
      <c r="I4" s="67" t="s">
        <v>6</v>
      </c>
      <c r="J4" s="67" t="s">
        <v>7</v>
      </c>
      <c r="K4" s="67" t="s">
        <v>8</v>
      </c>
      <c r="L4" s="67" t="s">
        <v>11</v>
      </c>
      <c r="M4" s="67" t="s">
        <v>12</v>
      </c>
      <c r="N4" s="77" t="s">
        <v>13</v>
      </c>
    </row>
    <row r="5" spans="1:14">
      <c r="A5" s="79" t="s">
        <v>68</v>
      </c>
      <c r="B5" s="93">
        <f>+B16+B27</f>
        <v>365190</v>
      </c>
      <c r="C5" s="93">
        <f t="shared" ref="C5:M5" si="0">+C16+C27</f>
        <v>366388</v>
      </c>
      <c r="D5" s="93">
        <f t="shared" si="0"/>
        <v>366170</v>
      </c>
      <c r="E5" s="93">
        <f t="shared" si="0"/>
        <v>368272</v>
      </c>
      <c r="F5" s="93">
        <f t="shared" si="0"/>
        <v>370432</v>
      </c>
      <c r="G5" s="93">
        <f t="shared" si="0"/>
        <v>372577</v>
      </c>
      <c r="H5" s="93">
        <f t="shared" si="0"/>
        <v>375077</v>
      </c>
      <c r="I5" s="93">
        <f t="shared" si="0"/>
        <v>370490</v>
      </c>
      <c r="J5" s="93">
        <f t="shared" si="0"/>
        <v>373124</v>
      </c>
      <c r="K5" s="93">
        <f t="shared" si="0"/>
        <v>375834</v>
      </c>
      <c r="L5" s="93">
        <f t="shared" si="0"/>
        <v>381641</v>
      </c>
      <c r="M5" s="93">
        <f t="shared" si="0"/>
        <v>385948</v>
      </c>
      <c r="N5" s="83">
        <f>AVERAGE(B5:M5)</f>
        <v>372595.25</v>
      </c>
    </row>
    <row r="6" spans="1:14">
      <c r="A6" s="79" t="s">
        <v>69</v>
      </c>
      <c r="B6" s="96">
        <f t="shared" ref="B6:M9" si="1">+B17+B28</f>
        <v>247604</v>
      </c>
      <c r="C6" s="96">
        <f t="shared" si="1"/>
        <v>247141</v>
      </c>
      <c r="D6" s="96">
        <f t="shared" si="1"/>
        <v>248349</v>
      </c>
      <c r="E6" s="96">
        <f t="shared" si="1"/>
        <v>249864</v>
      </c>
      <c r="F6" s="96">
        <f t="shared" si="1"/>
        <v>253441</v>
      </c>
      <c r="G6" s="96">
        <f t="shared" si="1"/>
        <v>256899</v>
      </c>
      <c r="H6" s="96">
        <f t="shared" si="1"/>
        <v>259580</v>
      </c>
      <c r="I6" s="96">
        <f t="shared" si="1"/>
        <v>263427</v>
      </c>
      <c r="J6" s="96">
        <f t="shared" si="1"/>
        <v>266265</v>
      </c>
      <c r="K6" s="96">
        <f t="shared" si="1"/>
        <v>270307</v>
      </c>
      <c r="L6" s="96">
        <f t="shared" si="1"/>
        <v>260640</v>
      </c>
      <c r="M6" s="96">
        <f t="shared" si="1"/>
        <v>264413</v>
      </c>
      <c r="N6" s="83">
        <f>AVERAGE(B6:M6)</f>
        <v>257327.5</v>
      </c>
    </row>
    <row r="7" spans="1:14">
      <c r="A7" s="79" t="s">
        <v>70</v>
      </c>
      <c r="B7" s="96">
        <f t="shared" si="1"/>
        <v>592183</v>
      </c>
      <c r="C7" s="96">
        <f t="shared" si="1"/>
        <v>595284</v>
      </c>
      <c r="D7" s="96">
        <f t="shared" si="1"/>
        <v>586705</v>
      </c>
      <c r="E7" s="96">
        <f t="shared" si="1"/>
        <v>591101</v>
      </c>
      <c r="F7" s="96">
        <f t="shared" si="1"/>
        <v>602396</v>
      </c>
      <c r="G7" s="96">
        <f t="shared" si="1"/>
        <v>594198</v>
      </c>
      <c r="H7" s="96">
        <f t="shared" si="1"/>
        <v>588328</v>
      </c>
      <c r="I7" s="96">
        <f t="shared" si="1"/>
        <v>582691</v>
      </c>
      <c r="J7" s="96">
        <f t="shared" si="1"/>
        <v>574461</v>
      </c>
      <c r="K7" s="96">
        <f t="shared" si="1"/>
        <v>567969</v>
      </c>
      <c r="L7" s="96">
        <f t="shared" si="1"/>
        <v>563624</v>
      </c>
      <c r="M7" s="96">
        <f t="shared" si="1"/>
        <v>558877</v>
      </c>
      <c r="N7" s="83">
        <f>AVERAGE(B7:M7)</f>
        <v>583151.41666666663</v>
      </c>
    </row>
    <row r="8" spans="1:14">
      <c r="A8" s="79" t="s">
        <v>71</v>
      </c>
      <c r="B8" s="96">
        <f t="shared" si="1"/>
        <v>131210</v>
      </c>
      <c r="C8" s="96">
        <f t="shared" si="1"/>
        <v>128285</v>
      </c>
      <c r="D8" s="96">
        <f t="shared" si="1"/>
        <v>126945</v>
      </c>
      <c r="E8" s="96">
        <f t="shared" si="1"/>
        <v>127016</v>
      </c>
      <c r="F8" s="96">
        <f t="shared" si="1"/>
        <v>124168</v>
      </c>
      <c r="G8" s="96">
        <f t="shared" si="1"/>
        <v>124374</v>
      </c>
      <c r="H8" s="96">
        <f t="shared" si="1"/>
        <v>124974</v>
      </c>
      <c r="I8" s="96">
        <f t="shared" si="1"/>
        <v>123977</v>
      </c>
      <c r="J8" s="96">
        <f t="shared" si="1"/>
        <v>124579</v>
      </c>
      <c r="K8" s="96">
        <f t="shared" si="1"/>
        <v>125517</v>
      </c>
      <c r="L8" s="96">
        <f t="shared" si="1"/>
        <v>127758</v>
      </c>
      <c r="M8" s="96">
        <f t="shared" si="1"/>
        <v>125724</v>
      </c>
      <c r="N8" s="83">
        <f>AVERAGE(B8:M8)</f>
        <v>126210.58333333333</v>
      </c>
    </row>
    <row r="9" spans="1:14">
      <c r="A9" s="79" t="s">
        <v>72</v>
      </c>
      <c r="B9" s="97">
        <f t="shared" si="1"/>
        <v>60478</v>
      </c>
      <c r="C9" s="97">
        <f t="shared" si="1"/>
        <v>61877</v>
      </c>
      <c r="D9" s="97">
        <f t="shared" si="1"/>
        <v>63792</v>
      </c>
      <c r="E9" s="97">
        <f t="shared" si="1"/>
        <v>65980</v>
      </c>
      <c r="F9" s="97">
        <f t="shared" si="1"/>
        <v>65965</v>
      </c>
      <c r="G9" s="97">
        <f t="shared" si="1"/>
        <v>65253</v>
      </c>
      <c r="H9" s="97">
        <f t="shared" si="1"/>
        <v>64564</v>
      </c>
      <c r="I9" s="97">
        <f t="shared" si="1"/>
        <v>51948</v>
      </c>
      <c r="J9" s="97">
        <f t="shared" si="1"/>
        <v>52916</v>
      </c>
      <c r="K9" s="97">
        <f t="shared" si="1"/>
        <v>54062</v>
      </c>
      <c r="L9" s="97">
        <f t="shared" si="1"/>
        <v>55349</v>
      </c>
      <c r="M9" s="97">
        <f t="shared" si="1"/>
        <v>56329</v>
      </c>
      <c r="N9" s="83">
        <f>AVERAGE(B9:M9)</f>
        <v>59876.083333333336</v>
      </c>
    </row>
    <row r="10" spans="1:14" ht="13.5" thickBot="1">
      <c r="A10" s="84" t="s">
        <v>41</v>
      </c>
      <c r="B10" s="85">
        <f>SUM(B5:B9)</f>
        <v>1396665</v>
      </c>
      <c r="C10" s="85">
        <f t="shared" ref="C10:N10" si="2">SUM(C5:C9)</f>
        <v>1398975</v>
      </c>
      <c r="D10" s="85">
        <f t="shared" si="2"/>
        <v>1391961</v>
      </c>
      <c r="E10" s="85">
        <f t="shared" si="2"/>
        <v>1402233</v>
      </c>
      <c r="F10" s="85">
        <f t="shared" si="2"/>
        <v>1416402</v>
      </c>
      <c r="G10" s="86">
        <f t="shared" si="2"/>
        <v>1413301</v>
      </c>
      <c r="H10" s="86">
        <f t="shared" si="2"/>
        <v>1412523</v>
      </c>
      <c r="I10" s="86">
        <f t="shared" si="2"/>
        <v>1392533</v>
      </c>
      <c r="J10" s="86">
        <f t="shared" si="2"/>
        <v>1391345</v>
      </c>
      <c r="K10" s="86">
        <f t="shared" si="2"/>
        <v>1393689</v>
      </c>
      <c r="L10" s="86">
        <f t="shared" si="2"/>
        <v>1389012</v>
      </c>
      <c r="M10" s="86">
        <f t="shared" si="2"/>
        <v>1391291</v>
      </c>
      <c r="N10" s="86">
        <f t="shared" si="2"/>
        <v>1399160.833333333</v>
      </c>
    </row>
    <row r="11" spans="1:14" ht="13.5" thickTop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13.5">
      <c r="A12" s="782" t="s">
        <v>471</v>
      </c>
      <c r="B12" s="778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</row>
    <row r="13" spans="1:14" ht="15.75">
      <c r="A13" s="781" t="s">
        <v>401</v>
      </c>
      <c r="B13" s="778"/>
      <c r="C13" s="778"/>
      <c r="D13" s="778"/>
      <c r="E13" s="778"/>
      <c r="F13" s="778"/>
      <c r="G13" s="778"/>
      <c r="H13" s="778"/>
      <c r="I13" s="778"/>
      <c r="J13" s="778"/>
      <c r="K13" s="778"/>
      <c r="L13" s="778"/>
      <c r="M13" s="778"/>
      <c r="N13" s="778"/>
    </row>
    <row r="14" spans="1:14" ht="13.5" thickBot="1">
      <c r="A14" s="74"/>
    </row>
    <row r="15" spans="1:14" ht="15.75" thickTop="1">
      <c r="A15" s="76" t="s">
        <v>67</v>
      </c>
      <c r="B15" s="66" t="s">
        <v>0</v>
      </c>
      <c r="C15" s="66" t="s">
        <v>1</v>
      </c>
      <c r="D15" s="66" t="s">
        <v>2</v>
      </c>
      <c r="E15" s="66" t="s">
        <v>3</v>
      </c>
      <c r="F15" s="66" t="s">
        <v>4</v>
      </c>
      <c r="G15" s="67" t="s">
        <v>10</v>
      </c>
      <c r="H15" s="67" t="s">
        <v>5</v>
      </c>
      <c r="I15" s="67" t="s">
        <v>6</v>
      </c>
      <c r="J15" s="67" t="s">
        <v>7</v>
      </c>
      <c r="K15" s="67" t="s">
        <v>8</v>
      </c>
      <c r="L15" s="67" t="s">
        <v>11</v>
      </c>
      <c r="M15" s="67" t="s">
        <v>12</v>
      </c>
      <c r="N15" s="77" t="s">
        <v>13</v>
      </c>
    </row>
    <row r="16" spans="1:14">
      <c r="A16" s="79" t="s">
        <v>68</v>
      </c>
      <c r="B16" s="323">
        <v>158355</v>
      </c>
      <c r="C16" s="323">
        <v>158915</v>
      </c>
      <c r="D16" s="323">
        <v>158598</v>
      </c>
      <c r="E16" s="323">
        <v>159110</v>
      </c>
      <c r="F16" s="323">
        <v>159848</v>
      </c>
      <c r="G16" s="323">
        <v>160441</v>
      </c>
      <c r="H16" s="81">
        <v>161365</v>
      </c>
      <c r="I16" s="81">
        <v>159531</v>
      </c>
      <c r="J16" s="81">
        <v>160488</v>
      </c>
      <c r="K16" s="81">
        <v>161343</v>
      </c>
      <c r="L16" s="81">
        <v>165066</v>
      </c>
      <c r="M16" s="81">
        <v>167825</v>
      </c>
      <c r="N16" s="83">
        <f>AVERAGE(B16:M16)</f>
        <v>160907.08333333334</v>
      </c>
    </row>
    <row r="17" spans="1:14">
      <c r="A17" s="79" t="s">
        <v>69</v>
      </c>
      <c r="B17" s="173">
        <v>104497</v>
      </c>
      <c r="C17" s="173">
        <v>104402</v>
      </c>
      <c r="D17" s="173">
        <v>105044</v>
      </c>
      <c r="E17" s="173">
        <v>105846</v>
      </c>
      <c r="F17" s="173">
        <v>107378</v>
      </c>
      <c r="G17" s="173">
        <v>108879</v>
      </c>
      <c r="H17" s="82">
        <v>110236</v>
      </c>
      <c r="I17" s="82">
        <v>111889</v>
      </c>
      <c r="J17" s="82">
        <v>113397</v>
      </c>
      <c r="K17" s="82">
        <v>115540</v>
      </c>
      <c r="L17" s="82">
        <f>110456+26</f>
        <v>110482</v>
      </c>
      <c r="M17" s="82">
        <f>112411+30</f>
        <v>112441</v>
      </c>
      <c r="N17" s="83">
        <f>AVERAGE(B17:M17)</f>
        <v>109169.25</v>
      </c>
    </row>
    <row r="18" spans="1:14">
      <c r="A18" s="79" t="s">
        <v>70</v>
      </c>
      <c r="B18" s="173">
        <v>243168</v>
      </c>
      <c r="C18" s="173">
        <v>243083</v>
      </c>
      <c r="D18" s="173">
        <v>236246</v>
      </c>
      <c r="E18" s="173">
        <v>236600</v>
      </c>
      <c r="F18" s="173">
        <v>240605</v>
      </c>
      <c r="G18" s="173">
        <v>237021</v>
      </c>
      <c r="H18" s="82">
        <v>233919</v>
      </c>
      <c r="I18" s="82">
        <v>231233</v>
      </c>
      <c r="J18" s="82">
        <v>227524</v>
      </c>
      <c r="K18" s="82">
        <v>224711</v>
      </c>
      <c r="L18" s="82">
        <v>222853</v>
      </c>
      <c r="M18" s="82">
        <v>220802</v>
      </c>
      <c r="N18" s="83">
        <f>AVERAGE(B18:M18)</f>
        <v>233147.08333333334</v>
      </c>
    </row>
    <row r="19" spans="1:14">
      <c r="A19" s="79" t="s">
        <v>71</v>
      </c>
      <c r="B19" s="173">
        <v>56860</v>
      </c>
      <c r="C19" s="173">
        <v>55857</v>
      </c>
      <c r="D19" s="173">
        <v>55501</v>
      </c>
      <c r="E19" s="173">
        <v>55647</v>
      </c>
      <c r="F19" s="173">
        <v>54141</v>
      </c>
      <c r="G19" s="173">
        <v>54308</v>
      </c>
      <c r="H19" s="82">
        <v>54547</v>
      </c>
      <c r="I19" s="82">
        <v>54133</v>
      </c>
      <c r="J19" s="82">
        <v>54357</v>
      </c>
      <c r="K19" s="82">
        <v>54571</v>
      </c>
      <c r="L19" s="82">
        <v>55441</v>
      </c>
      <c r="M19" s="82">
        <v>54585</v>
      </c>
      <c r="N19" s="83">
        <f>AVERAGE(B19:M19)</f>
        <v>54995.666666666664</v>
      </c>
    </row>
    <row r="20" spans="1:14">
      <c r="A20" s="79" t="s">
        <v>72</v>
      </c>
      <c r="B20" s="325">
        <v>26588</v>
      </c>
      <c r="C20" s="325">
        <v>27162</v>
      </c>
      <c r="D20" s="325">
        <v>27967</v>
      </c>
      <c r="E20" s="325">
        <v>28864</v>
      </c>
      <c r="F20" s="325">
        <v>28999</v>
      </c>
      <c r="G20" s="325">
        <v>28732</v>
      </c>
      <c r="H20" s="82">
        <v>28501</v>
      </c>
      <c r="I20" s="82">
        <v>22782</v>
      </c>
      <c r="J20" s="82">
        <v>23252</v>
      </c>
      <c r="K20" s="82">
        <v>23829</v>
      </c>
      <c r="L20" s="82">
        <v>24476</v>
      </c>
      <c r="M20" s="82">
        <v>24975</v>
      </c>
      <c r="N20" s="83">
        <f>AVERAGE(B20:M20)</f>
        <v>26343.916666666668</v>
      </c>
    </row>
    <row r="21" spans="1:14" ht="13.5" thickBot="1">
      <c r="A21" s="84" t="s">
        <v>41</v>
      </c>
      <c r="B21" s="85">
        <f>SUM(B16:B20)</f>
        <v>589468</v>
      </c>
      <c r="C21" s="85">
        <f t="shared" ref="C21:N21" si="3">SUM(C16:C20)</f>
        <v>589419</v>
      </c>
      <c r="D21" s="85">
        <f t="shared" si="3"/>
        <v>583356</v>
      </c>
      <c r="E21" s="85">
        <f t="shared" si="3"/>
        <v>586067</v>
      </c>
      <c r="F21" s="85">
        <f t="shared" si="3"/>
        <v>590971</v>
      </c>
      <c r="G21" s="86">
        <f t="shared" si="3"/>
        <v>589381</v>
      </c>
      <c r="H21" s="86">
        <f t="shared" si="3"/>
        <v>588568</v>
      </c>
      <c r="I21" s="86">
        <f t="shared" si="3"/>
        <v>579568</v>
      </c>
      <c r="J21" s="86">
        <f t="shared" si="3"/>
        <v>579018</v>
      </c>
      <c r="K21" s="86">
        <f t="shared" si="3"/>
        <v>579994</v>
      </c>
      <c r="L21" s="86">
        <f t="shared" si="3"/>
        <v>578318</v>
      </c>
      <c r="M21" s="86">
        <f t="shared" si="3"/>
        <v>580628</v>
      </c>
      <c r="N21" s="86">
        <f t="shared" si="3"/>
        <v>584563</v>
      </c>
    </row>
    <row r="22" spans="1:14" ht="13.5" thickTop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ht="13.5">
      <c r="A23" s="782" t="s">
        <v>470</v>
      </c>
      <c r="B23" s="778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</row>
    <row r="24" spans="1:14" ht="15.75">
      <c r="A24" s="781" t="s">
        <v>401</v>
      </c>
      <c r="B24" s="778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</row>
    <row r="25" spans="1:14" ht="13.5" thickBot="1">
      <c r="A25" s="74"/>
    </row>
    <row r="26" spans="1:14" ht="15.75" thickTop="1">
      <c r="A26" s="92" t="s">
        <v>67</v>
      </c>
      <c r="B26" s="66" t="s">
        <v>0</v>
      </c>
      <c r="C26" s="66" t="s">
        <v>1</v>
      </c>
      <c r="D26" s="66" t="s">
        <v>2</v>
      </c>
      <c r="E26" s="66" t="s">
        <v>3</v>
      </c>
      <c r="F26" s="66" t="s">
        <v>4</v>
      </c>
      <c r="G26" s="67" t="s">
        <v>10</v>
      </c>
      <c r="H26" s="67" t="s">
        <v>5</v>
      </c>
      <c r="I26" s="67" t="s">
        <v>6</v>
      </c>
      <c r="J26" s="67" t="s">
        <v>7</v>
      </c>
      <c r="K26" s="67" t="s">
        <v>8</v>
      </c>
      <c r="L26" s="67" t="s">
        <v>11</v>
      </c>
      <c r="M26" s="67" t="s">
        <v>12</v>
      </c>
      <c r="N26" s="77" t="s">
        <v>13</v>
      </c>
    </row>
    <row r="27" spans="1:14">
      <c r="A27" s="79" t="s">
        <v>68</v>
      </c>
      <c r="B27" s="660">
        <v>206835</v>
      </c>
      <c r="C27" s="660">
        <v>207473</v>
      </c>
      <c r="D27" s="660">
        <v>207572</v>
      </c>
      <c r="E27" s="660">
        <v>209162</v>
      </c>
      <c r="F27" s="660">
        <v>210584</v>
      </c>
      <c r="G27" s="660">
        <v>212136</v>
      </c>
      <c r="H27" s="81">
        <v>213712</v>
      </c>
      <c r="I27" s="81">
        <v>210959</v>
      </c>
      <c r="J27" s="81">
        <v>212636</v>
      </c>
      <c r="K27" s="81">
        <v>214491</v>
      </c>
      <c r="L27" s="81">
        <v>216575</v>
      </c>
      <c r="M27" s="81">
        <v>218123</v>
      </c>
      <c r="N27" s="83">
        <f>AVERAGE(B27:M27)</f>
        <v>211688.16666666666</v>
      </c>
    </row>
    <row r="28" spans="1:14">
      <c r="A28" s="79" t="s">
        <v>69</v>
      </c>
      <c r="B28" s="661">
        <v>143107</v>
      </c>
      <c r="C28" s="661">
        <v>142739</v>
      </c>
      <c r="D28" s="661">
        <v>143305</v>
      </c>
      <c r="E28" s="661">
        <v>144018</v>
      </c>
      <c r="F28" s="661">
        <v>146063</v>
      </c>
      <c r="G28" s="661">
        <v>148020</v>
      </c>
      <c r="H28" s="82">
        <v>149344</v>
      </c>
      <c r="I28" s="82">
        <v>151538</v>
      </c>
      <c r="J28" s="82">
        <v>152868</v>
      </c>
      <c r="K28" s="82">
        <v>154767</v>
      </c>
      <c r="L28" s="82">
        <f>150128+30</f>
        <v>150158</v>
      </c>
      <c r="M28" s="82">
        <f>151940+32</f>
        <v>151972</v>
      </c>
      <c r="N28" s="83">
        <f>AVERAGE(B28:M28)</f>
        <v>148158.25</v>
      </c>
    </row>
    <row r="29" spans="1:14">
      <c r="A29" s="79" t="s">
        <v>337</v>
      </c>
      <c r="B29" s="661">
        <v>349015</v>
      </c>
      <c r="C29" s="661">
        <v>352201</v>
      </c>
      <c r="D29" s="661">
        <v>350459</v>
      </c>
      <c r="E29" s="661">
        <v>354501</v>
      </c>
      <c r="F29" s="661">
        <v>361791</v>
      </c>
      <c r="G29" s="661">
        <v>357177</v>
      </c>
      <c r="H29" s="82">
        <v>354409</v>
      </c>
      <c r="I29" s="82">
        <v>351458</v>
      </c>
      <c r="J29" s="82">
        <v>346937</v>
      </c>
      <c r="K29" s="82">
        <v>343258</v>
      </c>
      <c r="L29" s="82">
        <v>340771</v>
      </c>
      <c r="M29" s="82">
        <v>338075</v>
      </c>
      <c r="N29" s="83">
        <f>AVERAGE(B29:M29)</f>
        <v>350004.33333333331</v>
      </c>
    </row>
    <row r="30" spans="1:14">
      <c r="A30" s="79" t="s">
        <v>71</v>
      </c>
      <c r="B30" s="661">
        <v>74350</v>
      </c>
      <c r="C30" s="661">
        <v>72428</v>
      </c>
      <c r="D30" s="661">
        <v>71444</v>
      </c>
      <c r="E30" s="661">
        <v>71369</v>
      </c>
      <c r="F30" s="661">
        <v>70027</v>
      </c>
      <c r="G30" s="661">
        <v>70066</v>
      </c>
      <c r="H30" s="82">
        <v>70427</v>
      </c>
      <c r="I30" s="82">
        <v>69844</v>
      </c>
      <c r="J30" s="82">
        <v>70222</v>
      </c>
      <c r="K30" s="82">
        <v>70946</v>
      </c>
      <c r="L30" s="82">
        <v>72317</v>
      </c>
      <c r="M30" s="82">
        <v>71139</v>
      </c>
      <c r="N30" s="83">
        <f>AVERAGE(B30:M30)</f>
        <v>71214.916666666672</v>
      </c>
    </row>
    <row r="31" spans="1:14">
      <c r="A31" s="79" t="s">
        <v>72</v>
      </c>
      <c r="B31" s="661">
        <v>33890</v>
      </c>
      <c r="C31" s="661">
        <v>34715</v>
      </c>
      <c r="D31" s="661">
        <v>35825</v>
      </c>
      <c r="E31" s="661">
        <v>37116</v>
      </c>
      <c r="F31" s="661">
        <v>36966</v>
      </c>
      <c r="G31" s="661">
        <v>36521</v>
      </c>
      <c r="H31" s="82">
        <v>36063</v>
      </c>
      <c r="I31" s="82">
        <v>29166</v>
      </c>
      <c r="J31" s="82">
        <v>29664</v>
      </c>
      <c r="K31" s="82">
        <v>30233</v>
      </c>
      <c r="L31" s="82">
        <v>30873</v>
      </c>
      <c r="M31" s="82">
        <v>31354</v>
      </c>
      <c r="N31" s="83">
        <f>AVERAGE(B31:M31)</f>
        <v>33532.166666666664</v>
      </c>
    </row>
    <row r="32" spans="1:14" ht="13.5" thickBot="1">
      <c r="A32" s="84" t="s">
        <v>41</v>
      </c>
      <c r="B32" s="85">
        <f>SUM(B27:B31)</f>
        <v>807197</v>
      </c>
      <c r="C32" s="85">
        <f t="shared" ref="C32:N32" si="4">SUM(C27:C31)</f>
        <v>809556</v>
      </c>
      <c r="D32" s="85">
        <f t="shared" si="4"/>
        <v>808605</v>
      </c>
      <c r="E32" s="85">
        <f t="shared" si="4"/>
        <v>816166</v>
      </c>
      <c r="F32" s="85">
        <f t="shared" si="4"/>
        <v>825431</v>
      </c>
      <c r="G32" s="86">
        <f t="shared" si="4"/>
        <v>823920</v>
      </c>
      <c r="H32" s="86">
        <f t="shared" si="4"/>
        <v>823955</v>
      </c>
      <c r="I32" s="86">
        <f t="shared" si="4"/>
        <v>812965</v>
      </c>
      <c r="J32" s="86">
        <f t="shared" si="4"/>
        <v>812327</v>
      </c>
      <c r="K32" s="86">
        <f t="shared" si="4"/>
        <v>813695</v>
      </c>
      <c r="L32" s="86">
        <f t="shared" si="4"/>
        <v>810694</v>
      </c>
      <c r="M32" s="86">
        <f t="shared" si="4"/>
        <v>810663</v>
      </c>
      <c r="N32" s="86">
        <f t="shared" si="4"/>
        <v>814597.83333333326</v>
      </c>
    </row>
    <row r="33" spans="1:14" ht="13.5" thickTop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</sheetData>
  <mergeCells count="6">
    <mergeCell ref="A24:N24"/>
    <mergeCell ref="A1:N1"/>
    <mergeCell ref="A2:N2"/>
    <mergeCell ref="A12:N12"/>
    <mergeCell ref="A13:N13"/>
    <mergeCell ref="A23:N23"/>
  </mergeCells>
  <hyperlinks>
    <hyperlink ref="A3" location="INDICE!C3" display="Volver al Indice"/>
  </hyperlink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6">
    <pageSetUpPr fitToPage="1"/>
  </sheetPr>
  <dimension ref="A1:AF39"/>
  <sheetViews>
    <sheetView zoomScale="80" zoomScaleNormal="80" workbookViewId="0">
      <selection activeCell="A15" sqref="A15"/>
    </sheetView>
  </sheetViews>
  <sheetFormatPr baseColWidth="10" defaultRowHeight="12.75"/>
  <cols>
    <col min="1" max="1" width="4.7109375" customWidth="1"/>
    <col min="2" max="2" width="25.140625" customWidth="1"/>
    <col min="3" max="16" width="8.7109375" customWidth="1"/>
    <col min="17" max="17" width="8.5703125" customWidth="1"/>
    <col min="18" max="18" width="9.85546875" customWidth="1"/>
    <col min="19" max="19" width="9" bestFit="1" customWidth="1"/>
    <col min="20" max="20" width="10.42578125" bestFit="1" customWidth="1"/>
    <col min="21" max="21" width="9" bestFit="1" customWidth="1"/>
    <col min="22" max="22" width="10.42578125" bestFit="1" customWidth="1"/>
    <col min="23" max="23" width="9" bestFit="1" customWidth="1"/>
    <col min="24" max="24" width="10.42578125" bestFit="1" customWidth="1"/>
    <col min="25" max="25" width="9" bestFit="1" customWidth="1"/>
    <col min="26" max="26" width="13.42578125" bestFit="1" customWidth="1"/>
    <col min="27" max="27" width="7.5703125" bestFit="1" customWidth="1"/>
    <col min="28" max="28" width="9.5703125" bestFit="1" customWidth="1"/>
    <col min="29" max="29" width="9.28515625" bestFit="1" customWidth="1"/>
    <col min="30" max="30" width="9.28515625" customWidth="1"/>
    <col min="31" max="31" width="10.5703125" customWidth="1"/>
    <col min="32" max="32" width="13.7109375" customWidth="1"/>
  </cols>
  <sheetData>
    <row r="1" spans="1:32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15.75">
      <c r="A2" s="4"/>
      <c r="B2" s="104" t="s">
        <v>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  <c r="AB2" s="106"/>
      <c r="AC2" s="107"/>
      <c r="AD2" s="4"/>
      <c r="AE2" s="108"/>
      <c r="AF2" s="62"/>
    </row>
    <row r="3" spans="1:32" ht="15.75">
      <c r="A3" s="4"/>
      <c r="B3" s="109" t="s">
        <v>742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106"/>
      <c r="AC3" s="107"/>
      <c r="AD3" s="4"/>
      <c r="AE3" s="108"/>
      <c r="AF3" s="62"/>
    </row>
    <row r="4" spans="1:32" ht="15.75">
      <c r="A4" s="4"/>
      <c r="B4" s="110" t="s">
        <v>76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  <c r="AD4" s="108"/>
      <c r="AE4" s="108"/>
      <c r="AF4" s="62"/>
    </row>
    <row r="5" spans="1:32" ht="15.75">
      <c r="A5" s="4"/>
      <c r="B5" s="110" t="s">
        <v>77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108"/>
      <c r="AE5" s="108"/>
      <c r="AF5" s="62"/>
    </row>
    <row r="6" spans="1:32" ht="16.5" thickBot="1">
      <c r="A6" s="4"/>
      <c r="B6" s="113" t="s">
        <v>78</v>
      </c>
      <c r="AA6" s="11"/>
      <c r="AB6" s="11"/>
      <c r="AC6" s="493"/>
      <c r="AD6" s="108"/>
      <c r="AE6" s="108"/>
      <c r="AF6" s="62"/>
    </row>
    <row r="7" spans="1:32" ht="16.5" thickTop="1">
      <c r="A7" s="4"/>
      <c r="B7" s="476"/>
      <c r="C7" s="481" t="s">
        <v>0</v>
      </c>
      <c r="D7" s="479"/>
      <c r="E7" s="481" t="s">
        <v>1</v>
      </c>
      <c r="F7" s="479"/>
      <c r="G7" s="481" t="s">
        <v>2</v>
      </c>
      <c r="H7" s="479"/>
      <c r="I7" s="481" t="s">
        <v>3</v>
      </c>
      <c r="J7" s="479"/>
      <c r="K7" s="481" t="s">
        <v>4</v>
      </c>
      <c r="L7" s="479"/>
      <c r="M7" s="481" t="s">
        <v>10</v>
      </c>
      <c r="N7" s="479"/>
      <c r="O7" s="481" t="s">
        <v>79</v>
      </c>
      <c r="P7" s="479"/>
      <c r="Q7" s="481" t="s">
        <v>402</v>
      </c>
      <c r="R7" s="479"/>
      <c r="S7" s="478" t="s">
        <v>7</v>
      </c>
      <c r="T7" s="479"/>
      <c r="U7" s="478" t="s">
        <v>8</v>
      </c>
      <c r="V7" s="479"/>
      <c r="W7" s="478" t="s">
        <v>11</v>
      </c>
      <c r="X7" s="479"/>
      <c r="Y7" s="478" t="s">
        <v>12</v>
      </c>
      <c r="Z7" s="479"/>
      <c r="AA7" s="11"/>
      <c r="AB7" s="11"/>
      <c r="AC7" s="493"/>
      <c r="AD7" s="108"/>
      <c r="AE7" s="108"/>
      <c r="AF7" s="62"/>
    </row>
    <row r="8" spans="1:32">
      <c r="A8" s="4"/>
      <c r="B8" s="477" t="s">
        <v>67</v>
      </c>
      <c r="C8" s="480" t="s">
        <v>390</v>
      </c>
      <c r="D8" s="668" t="s">
        <v>391</v>
      </c>
      <c r="E8" s="480" t="s">
        <v>390</v>
      </c>
      <c r="F8" s="668" t="s">
        <v>391</v>
      </c>
      <c r="G8" s="480" t="s">
        <v>390</v>
      </c>
      <c r="H8" s="668" t="s">
        <v>391</v>
      </c>
      <c r="I8" s="480" t="s">
        <v>390</v>
      </c>
      <c r="J8" s="668" t="s">
        <v>391</v>
      </c>
      <c r="K8" s="480" t="s">
        <v>390</v>
      </c>
      <c r="L8" s="668" t="s">
        <v>391</v>
      </c>
      <c r="M8" s="480" t="s">
        <v>390</v>
      </c>
      <c r="N8" s="668" t="s">
        <v>391</v>
      </c>
      <c r="O8" s="480" t="s">
        <v>390</v>
      </c>
      <c r="P8" s="668" t="s">
        <v>391</v>
      </c>
      <c r="Q8" s="480" t="s">
        <v>390</v>
      </c>
      <c r="R8" s="668" t="s">
        <v>391</v>
      </c>
      <c r="S8" s="480" t="s">
        <v>390</v>
      </c>
      <c r="T8" s="668" t="s">
        <v>391</v>
      </c>
      <c r="U8" s="480" t="s">
        <v>390</v>
      </c>
      <c r="V8" s="668" t="s">
        <v>391</v>
      </c>
      <c r="W8" s="480" t="s">
        <v>390</v>
      </c>
      <c r="X8" s="668" t="s">
        <v>391</v>
      </c>
      <c r="Y8" s="480" t="s">
        <v>390</v>
      </c>
      <c r="Z8" s="670" t="s">
        <v>391</v>
      </c>
      <c r="AA8" s="494"/>
      <c r="AB8" s="494"/>
      <c r="AC8" s="494"/>
      <c r="AD8" s="4"/>
      <c r="AE8" s="4"/>
    </row>
    <row r="9" spans="1:32" ht="15.95" customHeight="1">
      <c r="A9" s="4"/>
      <c r="B9" s="114" t="s">
        <v>68</v>
      </c>
      <c r="C9" s="115">
        <v>1.8</v>
      </c>
      <c r="D9" s="666">
        <v>1.7</v>
      </c>
      <c r="E9" s="115">
        <v>1.8</v>
      </c>
      <c r="F9" s="666">
        <v>1.7</v>
      </c>
      <c r="G9" s="115">
        <v>1.8</v>
      </c>
      <c r="H9" s="666">
        <v>1.7</v>
      </c>
      <c r="I9" s="115">
        <v>1.8</v>
      </c>
      <c r="J9" s="666">
        <v>1.7</v>
      </c>
      <c r="K9" s="115">
        <v>1.89</v>
      </c>
      <c r="L9" s="666">
        <v>1.69</v>
      </c>
      <c r="M9" s="115">
        <v>1.89</v>
      </c>
      <c r="N9" s="666">
        <v>1.69</v>
      </c>
      <c r="O9" s="115">
        <v>1.89</v>
      </c>
      <c r="P9" s="666">
        <v>1.69</v>
      </c>
      <c r="Q9" s="115">
        <v>1.89</v>
      </c>
      <c r="R9" s="666">
        <v>1.69</v>
      </c>
      <c r="S9" s="115">
        <v>1.89</v>
      </c>
      <c r="T9" s="666">
        <v>1.69</v>
      </c>
      <c r="U9" s="115">
        <v>1.98</v>
      </c>
      <c r="V9" s="666">
        <v>1.79</v>
      </c>
      <c r="W9" s="115">
        <v>2.0099999999999998</v>
      </c>
      <c r="X9" s="666">
        <v>1.79</v>
      </c>
      <c r="Y9" s="115">
        <v>2.0099999999999998</v>
      </c>
      <c r="Z9" s="666">
        <v>1.79</v>
      </c>
      <c r="AA9" s="495"/>
      <c r="AB9" s="495"/>
      <c r="AC9" s="494"/>
      <c r="AD9" s="4"/>
      <c r="AE9" s="4"/>
    </row>
    <row r="10" spans="1:32" ht="15.95" customHeight="1">
      <c r="A10" s="4"/>
      <c r="B10" s="114" t="s">
        <v>69</v>
      </c>
      <c r="C10" s="115">
        <v>1.98</v>
      </c>
      <c r="D10" s="666">
        <v>1.69</v>
      </c>
      <c r="E10" s="115">
        <v>1.98</v>
      </c>
      <c r="F10" s="666">
        <v>1.69</v>
      </c>
      <c r="G10" s="115">
        <v>1.98</v>
      </c>
      <c r="H10" s="666">
        <v>1.69</v>
      </c>
      <c r="I10" s="115">
        <v>1.98</v>
      </c>
      <c r="J10" s="666">
        <v>1.69</v>
      </c>
      <c r="K10" s="115">
        <v>1.98</v>
      </c>
      <c r="L10" s="666">
        <v>1.69</v>
      </c>
      <c r="M10" s="115">
        <v>1.98</v>
      </c>
      <c r="N10" s="666">
        <v>1.69</v>
      </c>
      <c r="O10" s="115">
        <v>1.98</v>
      </c>
      <c r="P10" s="666">
        <v>1.69</v>
      </c>
      <c r="Q10" s="115">
        <v>1.98</v>
      </c>
      <c r="R10" s="666">
        <v>1.69</v>
      </c>
      <c r="S10" s="115">
        <v>1.98</v>
      </c>
      <c r="T10" s="666">
        <v>1.69</v>
      </c>
      <c r="U10" s="115">
        <v>1.98</v>
      </c>
      <c r="V10" s="666">
        <v>1.69</v>
      </c>
      <c r="W10" s="115">
        <v>1.98</v>
      </c>
      <c r="X10" s="666">
        <v>1.69</v>
      </c>
      <c r="Y10" s="115">
        <v>1.98</v>
      </c>
      <c r="Z10" s="666">
        <v>1.69</v>
      </c>
      <c r="AA10" s="495"/>
      <c r="AB10" s="495"/>
      <c r="AC10" s="494"/>
      <c r="AD10" s="4"/>
      <c r="AE10" s="4"/>
    </row>
    <row r="11" spans="1:32" ht="15.95" customHeight="1">
      <c r="A11" s="4"/>
      <c r="B11" s="116" t="s">
        <v>70</v>
      </c>
      <c r="C11" s="117">
        <v>1.99</v>
      </c>
      <c r="D11" s="666">
        <v>1.69</v>
      </c>
      <c r="E11" s="117">
        <v>1.99</v>
      </c>
      <c r="F11" s="666">
        <v>1.69</v>
      </c>
      <c r="G11" s="117">
        <v>1.99</v>
      </c>
      <c r="H11" s="666">
        <v>1.69</v>
      </c>
      <c r="I11" s="117">
        <v>1.99</v>
      </c>
      <c r="J11" s="666">
        <v>1.69</v>
      </c>
      <c r="K11" s="117">
        <v>2.0499999999999998</v>
      </c>
      <c r="L11" s="666">
        <v>1.69</v>
      </c>
      <c r="M11" s="117">
        <v>2.0499999999999998</v>
      </c>
      <c r="N11" s="666">
        <v>1.69</v>
      </c>
      <c r="O11" s="117">
        <v>2.0499999999999998</v>
      </c>
      <c r="P11" s="666">
        <v>1.69</v>
      </c>
      <c r="Q11" s="117">
        <v>2.0499999999999998</v>
      </c>
      <c r="R11" s="666">
        <v>1.69</v>
      </c>
      <c r="S11" s="117">
        <v>2.0499999999999998</v>
      </c>
      <c r="T11" s="666">
        <v>1.69</v>
      </c>
      <c r="U11" s="117">
        <v>2.0499999999999998</v>
      </c>
      <c r="V11" s="666">
        <v>1.69</v>
      </c>
      <c r="W11" s="117">
        <v>2.0499999999999998</v>
      </c>
      <c r="X11" s="666">
        <v>1.69</v>
      </c>
      <c r="Y11" s="117">
        <v>2.0499999999999998</v>
      </c>
      <c r="Z11" s="666">
        <v>1.69</v>
      </c>
      <c r="AA11" s="496"/>
      <c r="AB11" s="496"/>
      <c r="AC11" s="494"/>
      <c r="AD11" s="4"/>
      <c r="AE11" s="4"/>
    </row>
    <row r="12" spans="1:32" ht="15.95" customHeight="1">
      <c r="A12" s="4"/>
      <c r="B12" s="118" t="s">
        <v>80</v>
      </c>
      <c r="C12" s="117">
        <v>1.95</v>
      </c>
      <c r="D12" s="666">
        <v>1.65</v>
      </c>
      <c r="E12" s="117">
        <v>1.98</v>
      </c>
      <c r="F12" s="666">
        <v>1.68</v>
      </c>
      <c r="G12" s="117">
        <v>1.98</v>
      </c>
      <c r="H12" s="666">
        <v>1.68</v>
      </c>
      <c r="I12" s="117">
        <v>1.98</v>
      </c>
      <c r="J12" s="666">
        <v>1.68</v>
      </c>
      <c r="K12" s="117">
        <v>1.98</v>
      </c>
      <c r="L12" s="666">
        <v>1.68</v>
      </c>
      <c r="M12" s="117">
        <v>1.98</v>
      </c>
      <c r="N12" s="666">
        <v>1.68</v>
      </c>
      <c r="O12" s="117">
        <v>1.98</v>
      </c>
      <c r="P12" s="666">
        <v>1.68</v>
      </c>
      <c r="Q12" s="117">
        <v>1.98</v>
      </c>
      <c r="R12" s="666">
        <v>1.68</v>
      </c>
      <c r="S12" s="117">
        <v>1.99</v>
      </c>
      <c r="T12" s="666">
        <v>1.68</v>
      </c>
      <c r="U12" s="117">
        <v>2.0299999999999998</v>
      </c>
      <c r="V12" s="666">
        <v>1.79</v>
      </c>
      <c r="W12" s="117">
        <v>2.0299999999999998</v>
      </c>
      <c r="X12" s="666">
        <v>1.79</v>
      </c>
      <c r="Y12" s="117">
        <v>2.0499999999999998</v>
      </c>
      <c r="Z12" s="666">
        <v>1.79</v>
      </c>
      <c r="AA12" s="496"/>
      <c r="AB12" s="496"/>
      <c r="AC12" s="494"/>
      <c r="AD12" s="4"/>
      <c r="AE12" s="4"/>
    </row>
    <row r="13" spans="1:32" ht="15.95" customHeight="1" thickBot="1">
      <c r="A13" s="4"/>
      <c r="B13" s="119" t="s">
        <v>81</v>
      </c>
      <c r="C13" s="120">
        <v>1.97</v>
      </c>
      <c r="D13" s="667">
        <v>1.97</v>
      </c>
      <c r="E13" s="120">
        <v>1.97</v>
      </c>
      <c r="F13" s="667">
        <v>1.97</v>
      </c>
      <c r="G13" s="120">
        <v>1.97</v>
      </c>
      <c r="H13" s="667">
        <v>1.97</v>
      </c>
      <c r="I13" s="120">
        <v>1.99</v>
      </c>
      <c r="J13" s="667">
        <v>1.99</v>
      </c>
      <c r="K13" s="120">
        <v>1.99</v>
      </c>
      <c r="L13" s="667">
        <v>1.99</v>
      </c>
      <c r="M13" s="120">
        <v>1.99</v>
      </c>
      <c r="N13" s="667">
        <v>1.98</v>
      </c>
      <c r="O13" s="120">
        <v>1.99</v>
      </c>
      <c r="P13" s="667">
        <v>1.98</v>
      </c>
      <c r="Q13" s="120">
        <v>1.99</v>
      </c>
      <c r="R13" s="667">
        <v>1.98</v>
      </c>
      <c r="S13" s="120">
        <v>1.99</v>
      </c>
      <c r="T13" s="667">
        <v>1.98</v>
      </c>
      <c r="U13" s="120">
        <v>1.99</v>
      </c>
      <c r="V13" s="667">
        <v>1.98</v>
      </c>
      <c r="W13" s="120">
        <v>1.99</v>
      </c>
      <c r="X13" s="667">
        <v>1.98</v>
      </c>
      <c r="Y13" s="120">
        <v>1.99</v>
      </c>
      <c r="Z13" s="667">
        <v>1.98</v>
      </c>
      <c r="AA13" s="495"/>
      <c r="AB13" s="495"/>
      <c r="AC13" s="494"/>
      <c r="AD13" s="4"/>
      <c r="AE13" s="4"/>
    </row>
    <row r="14" spans="1:32" ht="13.5" thickTop="1">
      <c r="A14" s="4"/>
      <c r="B14" s="422" t="s">
        <v>735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497"/>
      <c r="AB14" s="497"/>
      <c r="AC14" s="11"/>
      <c r="AD14" s="4"/>
      <c r="AE14" s="4"/>
    </row>
    <row r="15" spans="1:32">
      <c r="A15" s="4"/>
      <c r="B15" s="2" t="s">
        <v>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497"/>
      <c r="AB15" s="497"/>
      <c r="AC15" s="11"/>
      <c r="AD15" s="4"/>
      <c r="AE15" s="4"/>
    </row>
    <row r="16" spans="1:32">
      <c r="A16" s="4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497"/>
      <c r="AB16" s="497"/>
      <c r="AC16" s="11"/>
      <c r="AD16" s="4"/>
      <c r="AE16" s="4"/>
    </row>
    <row r="17" spans="1:32" ht="16.5" thickBot="1">
      <c r="A17" s="4"/>
      <c r="B17" s="113" t="s">
        <v>82</v>
      </c>
      <c r="AA17" s="11"/>
      <c r="AB17" s="11"/>
      <c r="AC17" s="493"/>
      <c r="AD17" s="4"/>
      <c r="AE17" s="4"/>
    </row>
    <row r="18" spans="1:32" ht="16.5" thickTop="1">
      <c r="A18" s="4"/>
      <c r="B18" s="476"/>
      <c r="C18" s="481" t="s">
        <v>0</v>
      </c>
      <c r="D18" s="479"/>
      <c r="E18" s="481" t="s">
        <v>1</v>
      </c>
      <c r="F18" s="479"/>
      <c r="G18" s="481" t="s">
        <v>2</v>
      </c>
      <c r="H18" s="479"/>
      <c r="I18" s="481" t="s">
        <v>3</v>
      </c>
      <c r="J18" s="479"/>
      <c r="K18" s="481" t="s">
        <v>4</v>
      </c>
      <c r="L18" s="479"/>
      <c r="M18" s="481" t="s">
        <v>10</v>
      </c>
      <c r="N18" s="479"/>
      <c r="O18" s="481" t="s">
        <v>79</v>
      </c>
      <c r="P18" s="479"/>
      <c r="Q18" s="481" t="s">
        <v>402</v>
      </c>
      <c r="R18" s="479"/>
      <c r="S18" s="478" t="s">
        <v>7</v>
      </c>
      <c r="T18" s="479"/>
      <c r="U18" s="478" t="s">
        <v>8</v>
      </c>
      <c r="V18" s="479"/>
      <c r="W18" s="478" t="s">
        <v>11</v>
      </c>
      <c r="X18" s="479"/>
      <c r="Y18" s="478" t="s">
        <v>12</v>
      </c>
      <c r="Z18" s="479"/>
      <c r="AA18" s="11"/>
      <c r="AB18" s="11"/>
      <c r="AC18" s="493"/>
      <c r="AD18" s="4"/>
      <c r="AE18" s="4"/>
    </row>
    <row r="19" spans="1:32">
      <c r="A19" s="4"/>
      <c r="B19" s="477" t="s">
        <v>67</v>
      </c>
      <c r="C19" s="480" t="s">
        <v>390</v>
      </c>
      <c r="D19" s="668" t="s">
        <v>391</v>
      </c>
      <c r="E19" s="480" t="s">
        <v>390</v>
      </c>
      <c r="F19" s="668" t="s">
        <v>391</v>
      </c>
      <c r="G19" s="480" t="s">
        <v>390</v>
      </c>
      <c r="H19" s="668" t="s">
        <v>391</v>
      </c>
      <c r="I19" s="480" t="s">
        <v>390</v>
      </c>
      <c r="J19" s="668" t="s">
        <v>391</v>
      </c>
      <c r="K19" s="480" t="s">
        <v>390</v>
      </c>
      <c r="L19" s="669" t="s">
        <v>391</v>
      </c>
      <c r="M19" s="480" t="s">
        <v>390</v>
      </c>
      <c r="N19" s="669" t="s">
        <v>391</v>
      </c>
      <c r="O19" s="480" t="s">
        <v>390</v>
      </c>
      <c r="P19" s="669" t="s">
        <v>391</v>
      </c>
      <c r="Q19" s="480" t="s">
        <v>390</v>
      </c>
      <c r="R19" s="668" t="s">
        <v>391</v>
      </c>
      <c r="S19" s="480" t="s">
        <v>390</v>
      </c>
      <c r="T19" s="668" t="s">
        <v>391</v>
      </c>
      <c r="U19" s="480" t="s">
        <v>390</v>
      </c>
      <c r="V19" s="668" t="s">
        <v>391</v>
      </c>
      <c r="W19" s="480" t="s">
        <v>390</v>
      </c>
      <c r="X19" s="668" t="s">
        <v>391</v>
      </c>
      <c r="Y19" s="480" t="s">
        <v>390</v>
      </c>
      <c r="Z19" s="670" t="s">
        <v>391</v>
      </c>
      <c r="AA19" s="494"/>
      <c r="AB19" s="494"/>
      <c r="AC19" s="494"/>
      <c r="AD19" s="4"/>
      <c r="AE19" s="4"/>
    </row>
    <row r="20" spans="1:32" ht="15.95" customHeight="1">
      <c r="A20" s="4"/>
      <c r="B20" s="114" t="s">
        <v>68</v>
      </c>
      <c r="C20" s="115">
        <v>2.1</v>
      </c>
      <c r="D20" s="666">
        <v>1.8</v>
      </c>
      <c r="E20" s="115">
        <v>2.1</v>
      </c>
      <c r="F20" s="666">
        <v>1.8</v>
      </c>
      <c r="G20" s="115">
        <v>2.1</v>
      </c>
      <c r="H20" s="666">
        <v>1.8</v>
      </c>
      <c r="I20" s="115">
        <v>2.1</v>
      </c>
      <c r="J20" s="666">
        <v>1.8</v>
      </c>
      <c r="K20" s="115">
        <v>2.1</v>
      </c>
      <c r="L20" s="666">
        <v>1.9</v>
      </c>
      <c r="M20" s="115">
        <v>2.1</v>
      </c>
      <c r="N20" s="666">
        <v>1.9</v>
      </c>
      <c r="O20" s="115">
        <v>2.1</v>
      </c>
      <c r="P20" s="666">
        <v>1.9</v>
      </c>
      <c r="Q20" s="115">
        <v>2.1</v>
      </c>
      <c r="R20" s="666">
        <v>1.9</v>
      </c>
      <c r="S20" s="115">
        <v>1.99</v>
      </c>
      <c r="T20" s="666">
        <v>1.89</v>
      </c>
      <c r="U20" s="115">
        <v>2.29</v>
      </c>
      <c r="V20" s="666">
        <v>1.89</v>
      </c>
      <c r="W20" s="115">
        <v>2.35</v>
      </c>
      <c r="X20" s="666">
        <v>1.89</v>
      </c>
      <c r="Y20" s="115">
        <v>2.35</v>
      </c>
      <c r="Z20" s="666">
        <v>1.89</v>
      </c>
      <c r="AA20" s="495"/>
      <c r="AB20" s="495"/>
      <c r="AC20" s="494"/>
      <c r="AD20" s="4"/>
      <c r="AE20" s="4"/>
    </row>
    <row r="21" spans="1:32" ht="15.95" customHeight="1">
      <c r="A21" s="4"/>
      <c r="B21" s="114" t="s">
        <v>69</v>
      </c>
      <c r="C21" s="115">
        <v>2.38</v>
      </c>
      <c r="D21" s="666">
        <v>1.99</v>
      </c>
      <c r="E21" s="115">
        <v>2.38</v>
      </c>
      <c r="F21" s="666">
        <v>1.99</v>
      </c>
      <c r="G21" s="115">
        <v>2.38</v>
      </c>
      <c r="H21" s="666">
        <v>1.99</v>
      </c>
      <c r="I21" s="115">
        <v>2.38</v>
      </c>
      <c r="J21" s="666">
        <v>1.99</v>
      </c>
      <c r="K21" s="115">
        <v>2.38</v>
      </c>
      <c r="L21" s="666">
        <v>1.99</v>
      </c>
      <c r="M21" s="115">
        <v>2.38</v>
      </c>
      <c r="N21" s="666">
        <v>1.99</v>
      </c>
      <c r="O21" s="115">
        <v>2.38</v>
      </c>
      <c r="P21" s="666">
        <v>1.99</v>
      </c>
      <c r="Q21" s="115">
        <v>2.38</v>
      </c>
      <c r="R21" s="666">
        <v>1.99</v>
      </c>
      <c r="S21" s="115">
        <v>2.38</v>
      </c>
      <c r="T21" s="666">
        <v>1.99</v>
      </c>
      <c r="U21" s="115">
        <v>2.38</v>
      </c>
      <c r="V21" s="666">
        <v>1.99</v>
      </c>
      <c r="W21" s="115">
        <v>2.38</v>
      </c>
      <c r="X21" s="666">
        <v>1.99</v>
      </c>
      <c r="Y21" s="115">
        <v>2.38</v>
      </c>
      <c r="Z21" s="666">
        <v>1.99</v>
      </c>
      <c r="AA21" s="495"/>
      <c r="AB21" s="495"/>
      <c r="AC21" s="494"/>
      <c r="AD21" s="4"/>
      <c r="AE21" s="4"/>
    </row>
    <row r="22" spans="1:32" ht="15.95" customHeight="1">
      <c r="A22" s="4"/>
      <c r="B22" s="116" t="s">
        <v>70</v>
      </c>
      <c r="C22" s="115">
        <v>2.39</v>
      </c>
      <c r="D22" s="666">
        <v>1.99</v>
      </c>
      <c r="E22" s="115">
        <v>2.39</v>
      </c>
      <c r="F22" s="666">
        <v>1.99</v>
      </c>
      <c r="G22" s="115">
        <v>2.4900000000000002</v>
      </c>
      <c r="H22" s="666">
        <v>1.99</v>
      </c>
      <c r="I22" s="115">
        <v>2.5499999999999998</v>
      </c>
      <c r="J22" s="666">
        <v>1.99</v>
      </c>
      <c r="K22" s="115">
        <v>2.5499999999999998</v>
      </c>
      <c r="L22" s="666">
        <v>1.99</v>
      </c>
      <c r="M22" s="115">
        <v>2.5499999999999998</v>
      </c>
      <c r="N22" s="666">
        <v>2.1</v>
      </c>
      <c r="O22" s="115">
        <v>2.5499999999999998</v>
      </c>
      <c r="P22" s="666">
        <v>2.1</v>
      </c>
      <c r="Q22" s="115">
        <v>2.5499999999999998</v>
      </c>
      <c r="R22" s="666">
        <v>2.1</v>
      </c>
      <c r="S22" s="115">
        <v>2.5499999999999998</v>
      </c>
      <c r="T22" s="666">
        <v>2.1</v>
      </c>
      <c r="U22" s="115">
        <v>2.5499999999999998</v>
      </c>
      <c r="V22" s="666">
        <v>2.1</v>
      </c>
      <c r="W22" s="115">
        <v>2.5499999999999998</v>
      </c>
      <c r="X22" s="666">
        <v>2.1</v>
      </c>
      <c r="Y22" s="115">
        <v>2.5499999999999998</v>
      </c>
      <c r="Z22" s="666">
        <v>2.1</v>
      </c>
      <c r="AA22" s="496"/>
      <c r="AB22" s="496"/>
      <c r="AC22" s="494"/>
      <c r="AD22" s="4"/>
      <c r="AE22" s="4"/>
    </row>
    <row r="23" spans="1:32" ht="15.95" customHeight="1">
      <c r="A23" s="4"/>
      <c r="B23" s="118" t="s">
        <v>80</v>
      </c>
      <c r="C23" s="115">
        <v>2.39</v>
      </c>
      <c r="D23" s="666">
        <v>2.08</v>
      </c>
      <c r="E23" s="115">
        <v>2.39</v>
      </c>
      <c r="F23" s="666">
        <v>2.08</v>
      </c>
      <c r="G23" s="115">
        <v>2.39</v>
      </c>
      <c r="H23" s="666">
        <v>2.08</v>
      </c>
      <c r="I23" s="115">
        <v>2.39</v>
      </c>
      <c r="J23" s="666">
        <v>2.08</v>
      </c>
      <c r="K23" s="115">
        <v>2.39</v>
      </c>
      <c r="L23" s="666">
        <v>2.08</v>
      </c>
      <c r="M23" s="115">
        <v>2.08</v>
      </c>
      <c r="N23" s="666">
        <v>2.0499999999999998</v>
      </c>
      <c r="O23" s="115">
        <v>2.08</v>
      </c>
      <c r="P23" s="666">
        <v>2.0499999999999998</v>
      </c>
      <c r="Q23" s="115">
        <v>2.08</v>
      </c>
      <c r="R23" s="666">
        <v>2.0499999999999998</v>
      </c>
      <c r="S23" s="115">
        <v>2.09</v>
      </c>
      <c r="T23" s="666">
        <v>2.0499999999999998</v>
      </c>
      <c r="U23" s="115">
        <v>2.38</v>
      </c>
      <c r="V23" s="666">
        <v>1.99</v>
      </c>
      <c r="W23" s="115">
        <v>2.38</v>
      </c>
      <c r="X23" s="666">
        <v>1.99</v>
      </c>
      <c r="Y23" s="115">
        <v>2.54</v>
      </c>
      <c r="Z23" s="666">
        <v>1.99</v>
      </c>
      <c r="AA23" s="496"/>
      <c r="AB23" s="496"/>
      <c r="AC23" s="496"/>
      <c r="AD23" s="4"/>
      <c r="AE23" s="4"/>
    </row>
    <row r="24" spans="1:32" ht="15.95" customHeight="1" thickBot="1">
      <c r="A24" s="4"/>
      <c r="B24" s="119" t="s">
        <v>81</v>
      </c>
      <c r="C24" s="120">
        <v>2.6</v>
      </c>
      <c r="D24" s="667">
        <v>2.6</v>
      </c>
      <c r="E24" s="120">
        <v>2.6</v>
      </c>
      <c r="F24" s="667">
        <v>2.6</v>
      </c>
      <c r="G24" s="120">
        <v>2.6</v>
      </c>
      <c r="H24" s="667">
        <v>2.6</v>
      </c>
      <c r="I24" s="120">
        <v>2.69</v>
      </c>
      <c r="J24" s="667">
        <v>2.69</v>
      </c>
      <c r="K24" s="120">
        <v>2.69</v>
      </c>
      <c r="L24" s="667">
        <v>2.69</v>
      </c>
      <c r="M24" s="120">
        <v>2.69</v>
      </c>
      <c r="N24" s="667">
        <v>2.68</v>
      </c>
      <c r="O24" s="120">
        <v>2.69</v>
      </c>
      <c r="P24" s="667">
        <v>2.68</v>
      </c>
      <c r="Q24" s="120">
        <v>2.69</v>
      </c>
      <c r="R24" s="667">
        <v>2.68</v>
      </c>
      <c r="S24" s="120">
        <v>2.69</v>
      </c>
      <c r="T24" s="667">
        <v>2.68</v>
      </c>
      <c r="U24" s="120">
        <v>2.69</v>
      </c>
      <c r="V24" s="667">
        <v>2.68</v>
      </c>
      <c r="W24" s="120">
        <v>2.69</v>
      </c>
      <c r="X24" s="667">
        <v>2.68</v>
      </c>
      <c r="Y24" s="120">
        <v>2.69</v>
      </c>
      <c r="Z24" s="667">
        <v>2.68</v>
      </c>
      <c r="AA24" s="495"/>
      <c r="AB24" s="495"/>
      <c r="AC24" s="494"/>
      <c r="AD24" s="123"/>
      <c r="AE24" s="123"/>
      <c r="AF24" s="124"/>
    </row>
    <row r="25" spans="1:32" ht="18.75" thickTop="1">
      <c r="A25" s="4"/>
      <c r="B25" s="422" t="s">
        <v>735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497"/>
      <c r="AB25" s="497"/>
      <c r="AC25" s="11"/>
      <c r="AD25" s="123"/>
      <c r="AE25" s="123"/>
      <c r="AF25" s="124"/>
    </row>
    <row r="26" spans="1:32" ht="18">
      <c r="A26" s="4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497"/>
      <c r="AB26" s="497"/>
      <c r="AC26" s="11"/>
      <c r="AD26" s="123"/>
      <c r="AE26" s="123"/>
      <c r="AF26" s="124"/>
    </row>
    <row r="27" spans="1:32" ht="18.75" thickBot="1">
      <c r="A27" s="4"/>
      <c r="B27" s="113" t="s">
        <v>83</v>
      </c>
      <c r="AA27" s="11"/>
      <c r="AB27" s="11"/>
      <c r="AC27" s="493"/>
      <c r="AD27" s="123"/>
      <c r="AE27" s="123"/>
      <c r="AF27" s="124"/>
    </row>
    <row r="28" spans="1:32" ht="18.75" thickTop="1">
      <c r="A28" s="4"/>
      <c r="B28" s="476"/>
      <c r="C28" s="481" t="s">
        <v>0</v>
      </c>
      <c r="D28" s="479"/>
      <c r="E28" s="481" t="s">
        <v>1</v>
      </c>
      <c r="F28" s="479"/>
      <c r="G28" s="481" t="s">
        <v>2</v>
      </c>
      <c r="H28" s="479"/>
      <c r="I28" s="481" t="s">
        <v>3</v>
      </c>
      <c r="J28" s="479"/>
      <c r="K28" s="481" t="s">
        <v>4</v>
      </c>
      <c r="L28" s="479"/>
      <c r="M28" s="481" t="s">
        <v>10</v>
      </c>
      <c r="N28" s="479"/>
      <c r="O28" s="481" t="s">
        <v>79</v>
      </c>
      <c r="P28" s="479"/>
      <c r="Q28" s="481" t="s">
        <v>402</v>
      </c>
      <c r="R28" s="479"/>
      <c r="S28" s="478" t="s">
        <v>7</v>
      </c>
      <c r="T28" s="479"/>
      <c r="U28" s="478" t="s">
        <v>8</v>
      </c>
      <c r="V28" s="479"/>
      <c r="W28" s="478" t="s">
        <v>11</v>
      </c>
      <c r="X28" s="479"/>
      <c r="Y28" s="478" t="s">
        <v>12</v>
      </c>
      <c r="Z28" s="479"/>
      <c r="AA28" s="11"/>
      <c r="AB28" s="11"/>
      <c r="AC28" s="493"/>
      <c r="AD28" s="123"/>
      <c r="AE28" s="123"/>
      <c r="AF28" s="124"/>
    </row>
    <row r="29" spans="1:32" ht="18">
      <c r="A29" s="4"/>
      <c r="B29" s="477" t="s">
        <v>67</v>
      </c>
      <c r="C29" s="480" t="s">
        <v>390</v>
      </c>
      <c r="D29" s="668" t="s">
        <v>391</v>
      </c>
      <c r="E29" s="480" t="s">
        <v>390</v>
      </c>
      <c r="F29" s="668" t="s">
        <v>391</v>
      </c>
      <c r="G29" s="480" t="s">
        <v>390</v>
      </c>
      <c r="H29" s="668" t="s">
        <v>391</v>
      </c>
      <c r="I29" s="480" t="s">
        <v>390</v>
      </c>
      <c r="J29" s="668" t="s">
        <v>391</v>
      </c>
      <c r="K29" s="480" t="s">
        <v>390</v>
      </c>
      <c r="L29" s="669" t="s">
        <v>391</v>
      </c>
      <c r="M29" s="480" t="s">
        <v>390</v>
      </c>
      <c r="N29" s="669" t="s">
        <v>391</v>
      </c>
      <c r="O29" s="480" t="s">
        <v>390</v>
      </c>
      <c r="P29" s="669" t="s">
        <v>391</v>
      </c>
      <c r="Q29" s="480" t="s">
        <v>390</v>
      </c>
      <c r="R29" s="668" t="s">
        <v>391</v>
      </c>
      <c r="S29" s="480" t="s">
        <v>390</v>
      </c>
      <c r="T29" s="668" t="s">
        <v>391</v>
      </c>
      <c r="U29" s="480" t="s">
        <v>390</v>
      </c>
      <c r="V29" s="668" t="s">
        <v>391</v>
      </c>
      <c r="W29" s="480" t="s">
        <v>390</v>
      </c>
      <c r="X29" s="668" t="s">
        <v>391</v>
      </c>
      <c r="Y29" s="480" t="s">
        <v>390</v>
      </c>
      <c r="Z29" s="670" t="s">
        <v>391</v>
      </c>
      <c r="AA29" s="494"/>
      <c r="AB29" s="494"/>
      <c r="AC29" s="494"/>
      <c r="AD29" s="123"/>
      <c r="AE29" s="123"/>
      <c r="AF29" s="124"/>
    </row>
    <row r="30" spans="1:32" ht="18">
      <c r="A30" s="4"/>
      <c r="B30" s="114" t="s">
        <v>68</v>
      </c>
      <c r="C30" s="115">
        <v>2.2000000000000002</v>
      </c>
      <c r="D30" s="666">
        <v>1.99</v>
      </c>
      <c r="E30" s="115">
        <v>2.2000000000000002</v>
      </c>
      <c r="F30" s="666">
        <v>1.99</v>
      </c>
      <c r="G30" s="115">
        <v>2.2000000000000002</v>
      </c>
      <c r="H30" s="666">
        <v>1.99</v>
      </c>
      <c r="I30" s="115">
        <v>2.39</v>
      </c>
      <c r="J30" s="666">
        <v>1.99</v>
      </c>
      <c r="K30" s="115">
        <v>2.09</v>
      </c>
      <c r="L30" s="666">
        <v>1.99</v>
      </c>
      <c r="M30" s="115">
        <v>2.09</v>
      </c>
      <c r="N30" s="666">
        <v>1.99</v>
      </c>
      <c r="O30" s="115">
        <v>2.09</v>
      </c>
      <c r="P30" s="666">
        <v>1.99</v>
      </c>
      <c r="Q30" s="115">
        <v>2.09</v>
      </c>
      <c r="R30" s="666">
        <v>1.99</v>
      </c>
      <c r="S30" s="115">
        <v>2.09</v>
      </c>
      <c r="T30" s="666">
        <v>1.99</v>
      </c>
      <c r="U30" s="115">
        <v>2.4900000000000002</v>
      </c>
      <c r="V30" s="666">
        <v>1.99</v>
      </c>
      <c r="W30" s="115">
        <v>2.39</v>
      </c>
      <c r="X30" s="666">
        <v>1.99</v>
      </c>
      <c r="Y30" s="115">
        <v>2.39</v>
      </c>
      <c r="Z30" s="666">
        <v>1.99</v>
      </c>
      <c r="AA30" s="495"/>
      <c r="AB30" s="495"/>
      <c r="AC30" s="494"/>
      <c r="AD30" s="123"/>
      <c r="AE30" s="123"/>
      <c r="AF30" s="124"/>
    </row>
    <row r="31" spans="1:32" ht="18">
      <c r="A31" s="4"/>
      <c r="B31" s="114" t="s">
        <v>69</v>
      </c>
      <c r="C31" s="115">
        <v>2.58</v>
      </c>
      <c r="D31" s="666">
        <v>2.48</v>
      </c>
      <c r="E31" s="115">
        <v>2.29</v>
      </c>
      <c r="F31" s="666">
        <v>2.09</v>
      </c>
      <c r="G31" s="115">
        <v>2.29</v>
      </c>
      <c r="H31" s="666">
        <v>2.09</v>
      </c>
      <c r="I31" s="115">
        <v>1.99</v>
      </c>
      <c r="J31" s="666">
        <v>1.89</v>
      </c>
      <c r="K31" s="115">
        <v>2.58</v>
      </c>
      <c r="L31" s="666">
        <v>1.89</v>
      </c>
      <c r="M31" s="115">
        <v>1.99</v>
      </c>
      <c r="N31" s="666">
        <v>1.89</v>
      </c>
      <c r="O31" s="115">
        <v>2.58</v>
      </c>
      <c r="P31" s="666">
        <v>2.48</v>
      </c>
      <c r="Q31" s="115">
        <v>1.99</v>
      </c>
      <c r="R31" s="666">
        <v>1.89</v>
      </c>
      <c r="S31" s="115">
        <v>1.99</v>
      </c>
      <c r="T31" s="666">
        <v>1.89</v>
      </c>
      <c r="U31" s="115">
        <v>1.99</v>
      </c>
      <c r="V31" s="666">
        <v>1.89</v>
      </c>
      <c r="W31" s="115">
        <v>1.99</v>
      </c>
      <c r="X31" s="666">
        <v>1.89</v>
      </c>
      <c r="Y31" s="115">
        <v>2.58</v>
      </c>
      <c r="Z31" s="666">
        <v>2.48</v>
      </c>
      <c r="AA31" s="495"/>
      <c r="AB31" s="495"/>
      <c r="AC31" s="494"/>
      <c r="AD31" s="123"/>
      <c r="AE31" s="123"/>
      <c r="AF31" s="124"/>
    </row>
    <row r="32" spans="1:32" ht="18">
      <c r="A32" s="4"/>
      <c r="B32" s="116" t="s">
        <v>70</v>
      </c>
      <c r="C32" s="115">
        <v>2.59</v>
      </c>
      <c r="D32" s="666">
        <v>2.4500000000000002</v>
      </c>
      <c r="E32" s="115">
        <v>2.59</v>
      </c>
      <c r="F32" s="666">
        <v>2.4500000000000002</v>
      </c>
      <c r="G32" s="115">
        <v>2.59</v>
      </c>
      <c r="H32" s="666">
        <v>2.4500000000000002</v>
      </c>
      <c r="I32" s="115">
        <v>2.59</v>
      </c>
      <c r="J32" s="666">
        <v>2.4500000000000002</v>
      </c>
      <c r="K32" s="115">
        <v>2.65</v>
      </c>
      <c r="L32" s="666">
        <v>2.4500000000000002</v>
      </c>
      <c r="M32" s="115">
        <v>2.65</v>
      </c>
      <c r="N32" s="666">
        <v>2.35</v>
      </c>
      <c r="O32" s="115">
        <v>2.65</v>
      </c>
      <c r="P32" s="666">
        <v>2.35</v>
      </c>
      <c r="Q32" s="115">
        <v>2.65</v>
      </c>
      <c r="R32" s="666">
        <v>2.35</v>
      </c>
      <c r="S32" s="115">
        <v>2.65</v>
      </c>
      <c r="T32" s="666">
        <v>2.35</v>
      </c>
      <c r="U32" s="115">
        <v>2.65</v>
      </c>
      <c r="V32" s="666">
        <v>2.35</v>
      </c>
      <c r="W32" s="115">
        <v>2.65</v>
      </c>
      <c r="X32" s="666">
        <v>2.35</v>
      </c>
      <c r="Y32" s="115">
        <v>2.65</v>
      </c>
      <c r="Z32" s="666">
        <v>2.35</v>
      </c>
      <c r="AA32" s="496"/>
      <c r="AB32" s="496"/>
      <c r="AC32" s="494"/>
      <c r="AD32" s="123"/>
      <c r="AE32" s="123"/>
      <c r="AF32" s="124"/>
    </row>
    <row r="33" spans="1:32" ht="18">
      <c r="A33" s="4"/>
      <c r="B33" s="118" t="s">
        <v>80</v>
      </c>
      <c r="C33" s="115">
        <v>2.58</v>
      </c>
      <c r="D33" s="666">
        <v>2.48</v>
      </c>
      <c r="E33" s="115">
        <v>2.58</v>
      </c>
      <c r="F33" s="666">
        <v>2.42</v>
      </c>
      <c r="G33" s="115">
        <v>2.58</v>
      </c>
      <c r="H33" s="666">
        <v>2.42</v>
      </c>
      <c r="I33" s="115">
        <v>2.58</v>
      </c>
      <c r="J33" s="666">
        <v>2.46</v>
      </c>
      <c r="K33" s="115">
        <v>2.58</v>
      </c>
      <c r="L33" s="666">
        <v>2.46</v>
      </c>
      <c r="M33" s="115">
        <v>2.58</v>
      </c>
      <c r="N33" s="666">
        <v>1.99</v>
      </c>
      <c r="O33" s="115">
        <v>2.58</v>
      </c>
      <c r="P33" s="666">
        <v>1.99</v>
      </c>
      <c r="Q33" s="115">
        <v>2.58</v>
      </c>
      <c r="R33" s="666">
        <v>1.99</v>
      </c>
      <c r="S33" s="115">
        <v>1.99</v>
      </c>
      <c r="T33" s="666">
        <v>1.79</v>
      </c>
      <c r="U33" s="115">
        <v>2.09</v>
      </c>
      <c r="V33" s="666">
        <v>1.89</v>
      </c>
      <c r="W33" s="115">
        <v>2.09</v>
      </c>
      <c r="X33" s="666">
        <v>1.89</v>
      </c>
      <c r="Y33" s="115">
        <v>2.09</v>
      </c>
      <c r="Z33" s="666">
        <v>1.89</v>
      </c>
      <c r="AA33" s="496"/>
      <c r="AB33" s="496"/>
      <c r="AC33" s="494"/>
      <c r="AD33" s="123"/>
      <c r="AE33" s="123"/>
      <c r="AF33" s="124"/>
    </row>
    <row r="34" spans="1:32" ht="18.75" thickBot="1">
      <c r="A34" s="4"/>
      <c r="B34" s="119" t="s">
        <v>81</v>
      </c>
      <c r="C34" s="120">
        <v>2.75</v>
      </c>
      <c r="D34" s="667">
        <v>2.75</v>
      </c>
      <c r="E34" s="120">
        <v>2.75</v>
      </c>
      <c r="F34" s="667">
        <v>2.75</v>
      </c>
      <c r="G34" s="120">
        <v>2.75</v>
      </c>
      <c r="H34" s="667">
        <v>2.75</v>
      </c>
      <c r="I34" s="120">
        <v>2.79</v>
      </c>
      <c r="J34" s="667">
        <v>2.79</v>
      </c>
      <c r="K34" s="120">
        <v>2.79</v>
      </c>
      <c r="L34" s="667">
        <v>2.79</v>
      </c>
      <c r="M34" s="120">
        <v>2.79</v>
      </c>
      <c r="N34" s="667">
        <v>2.78</v>
      </c>
      <c r="O34" s="120">
        <v>2.79</v>
      </c>
      <c r="P34" s="667">
        <v>2.78</v>
      </c>
      <c r="Q34" s="120">
        <v>2.79</v>
      </c>
      <c r="R34" s="667">
        <v>2.78</v>
      </c>
      <c r="S34" s="120">
        <v>2.79</v>
      </c>
      <c r="T34" s="667">
        <v>2.78</v>
      </c>
      <c r="U34" s="120">
        <v>2.79</v>
      </c>
      <c r="V34" s="667">
        <v>2.78</v>
      </c>
      <c r="W34" s="120">
        <v>2.79</v>
      </c>
      <c r="X34" s="667">
        <v>2.78</v>
      </c>
      <c r="Y34" s="120">
        <v>2.79</v>
      </c>
      <c r="Z34" s="667">
        <v>2.78</v>
      </c>
      <c r="AA34" s="495"/>
      <c r="AB34" s="495"/>
      <c r="AC34" s="494"/>
      <c r="AD34" s="123"/>
      <c r="AE34" s="123"/>
      <c r="AF34" s="124"/>
    </row>
    <row r="35" spans="1:32" ht="13.5" thickTop="1">
      <c r="A35" s="4"/>
      <c r="B35" s="422" t="s">
        <v>735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2"/>
      <c r="AA35" s="497"/>
      <c r="AB35" s="497"/>
      <c r="AC35" s="11"/>
      <c r="AD35" s="4"/>
      <c r="AE35" s="4"/>
    </row>
    <row r="36" spans="1:32">
      <c r="A36" s="4"/>
      <c r="B36" s="482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4"/>
      <c r="T36" s="4"/>
      <c r="U36" s="4"/>
      <c r="V36" s="4"/>
      <c r="W36" s="4"/>
      <c r="X36" s="4"/>
      <c r="Y36" s="4"/>
      <c r="Z36" s="2" t="s">
        <v>9</v>
      </c>
      <c r="AA36" s="4"/>
      <c r="AB36" s="4"/>
      <c r="AC36" s="4"/>
      <c r="AD36" s="4"/>
      <c r="AE36" s="4"/>
    </row>
    <row r="37" spans="1:3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9" spans="1:32">
      <c r="G39" s="456"/>
      <c r="H39" s="456"/>
    </row>
  </sheetData>
  <phoneticPr fontId="0" type="noConversion"/>
  <hyperlinks>
    <hyperlink ref="Z36" location="INDICE!C3" display="Volver al Indice"/>
    <hyperlink ref="B2:Z3" location="A2" display="TASAS DE INTERES MENSUAL PARA OPERACIONES NO REAJUSTABLES EN MONEDA NACIONAL,"/>
    <hyperlink ref="B15" location="INDICE!C3" display="Volver al Indice"/>
    <hyperlink ref="B1" location="INDICE!C3" display="Volver al Indice"/>
  </hyperlinks>
  <printOptions horizontalCentered="1"/>
  <pageMargins left="0.19685039370078741" right="0.19685039370078741" top="0.39370078740157483" bottom="0.98425196850393704" header="0" footer="0"/>
  <pageSetup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A1:Z52"/>
  <sheetViews>
    <sheetView topLeftCell="C12" zoomScale="90" zoomScaleNormal="90" workbookViewId="0">
      <selection activeCell="H22" sqref="H22"/>
    </sheetView>
  </sheetViews>
  <sheetFormatPr baseColWidth="10" defaultRowHeight="12.75"/>
  <cols>
    <col min="1" max="1" width="5.28515625" customWidth="1"/>
    <col min="2" max="2" width="13.5703125" bestFit="1" customWidth="1"/>
    <col min="3" max="3" width="12.42578125" customWidth="1"/>
    <col min="4" max="4" width="12.140625" customWidth="1"/>
    <col min="5" max="5" width="12.42578125" customWidth="1"/>
    <col min="6" max="6" width="11.85546875" customWidth="1"/>
    <col min="7" max="7" width="12.28515625" customWidth="1"/>
    <col min="8" max="8" width="11.28515625" customWidth="1"/>
    <col min="9" max="9" width="12.42578125" customWidth="1"/>
    <col min="10" max="10" width="11.42578125" customWidth="1"/>
    <col min="11" max="11" width="11.5703125" customWidth="1"/>
    <col min="12" max="12" width="11.28515625" customWidth="1"/>
    <col min="13" max="13" width="11" customWidth="1"/>
    <col min="14" max="14" width="9.7109375" customWidth="1"/>
    <col min="15" max="15" width="11.42578125" customWidth="1"/>
    <col min="16" max="16" width="11.5703125" style="483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ht="15.75">
      <c r="A2" s="4"/>
      <c r="B2" s="71" t="s">
        <v>14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535" t="s">
        <v>14</v>
      </c>
    </row>
    <row r="3" spans="1:26" ht="15.75">
      <c r="A3" s="4"/>
      <c r="B3" s="125" t="s">
        <v>428</v>
      </c>
      <c r="C3" s="71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53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>
      <c r="A4" s="4"/>
      <c r="B4" s="126" t="s">
        <v>401</v>
      </c>
      <c r="C4" s="73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535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thickBot="1">
      <c r="A5" s="4"/>
      <c r="B5" s="2" t="s">
        <v>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535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thickTop="1">
      <c r="A6" s="4"/>
      <c r="B6" s="538" t="s">
        <v>67</v>
      </c>
      <c r="C6" s="539" t="s">
        <v>412</v>
      </c>
      <c r="D6" s="539" t="s">
        <v>413</v>
      </c>
      <c r="E6" s="540" t="s">
        <v>414</v>
      </c>
      <c r="F6" s="539" t="s">
        <v>415</v>
      </c>
      <c r="G6" s="539" t="s">
        <v>416</v>
      </c>
      <c r="H6" s="539" t="s">
        <v>417</v>
      </c>
      <c r="I6" s="539" t="s">
        <v>418</v>
      </c>
      <c r="J6" s="539" t="s">
        <v>419</v>
      </c>
      <c r="K6" s="539" t="s">
        <v>420</v>
      </c>
      <c r="L6" s="539" t="s">
        <v>421</v>
      </c>
      <c r="M6" s="541" t="s">
        <v>422</v>
      </c>
      <c r="N6" s="561" t="s">
        <v>423</v>
      </c>
      <c r="O6" s="67" t="s">
        <v>41</v>
      </c>
      <c r="P6" s="535"/>
      <c r="Q6" s="564"/>
      <c r="R6" s="493"/>
      <c r="S6" s="493"/>
      <c r="T6" s="493"/>
      <c r="U6" s="493"/>
      <c r="V6" s="493"/>
      <c r="W6" s="493"/>
      <c r="X6" s="493"/>
      <c r="Y6" s="493"/>
      <c r="Z6" s="493"/>
    </row>
    <row r="7" spans="1:26">
      <c r="A7" s="4"/>
      <c r="B7" s="542" t="s">
        <v>41</v>
      </c>
      <c r="C7" s="543">
        <f t="shared" ref="C7:N7" si="0">SUM(C8:C12)</f>
        <v>263163</v>
      </c>
      <c r="D7" s="544">
        <f t="shared" si="0"/>
        <v>227702</v>
      </c>
      <c r="E7" s="543">
        <f t="shared" si="0"/>
        <v>229389</v>
      </c>
      <c r="F7" s="543">
        <f t="shared" si="0"/>
        <v>210472</v>
      </c>
      <c r="G7" s="543">
        <f t="shared" si="0"/>
        <v>218909</v>
      </c>
      <c r="H7" s="543">
        <f t="shared" si="0"/>
        <v>145859</v>
      </c>
      <c r="I7" s="543">
        <f t="shared" si="0"/>
        <v>159964</v>
      </c>
      <c r="J7" s="543">
        <f t="shared" si="0"/>
        <v>203168</v>
      </c>
      <c r="K7" s="543">
        <f t="shared" si="0"/>
        <v>164214</v>
      </c>
      <c r="L7" s="543">
        <f t="shared" si="0"/>
        <v>206299</v>
      </c>
      <c r="M7" s="543">
        <f t="shared" si="0"/>
        <v>211815</v>
      </c>
      <c r="N7" s="562">
        <f t="shared" si="0"/>
        <v>229170</v>
      </c>
      <c r="O7" s="568">
        <f t="shared" ref="O7:O12" si="1">SUM(C7:N7)</f>
        <v>2470124</v>
      </c>
      <c r="P7" s="566"/>
      <c r="Q7" s="565"/>
      <c r="R7" s="565"/>
      <c r="S7" s="565"/>
      <c r="T7" s="565"/>
      <c r="U7" s="565"/>
      <c r="V7" s="565"/>
      <c r="W7" s="565"/>
      <c r="X7" s="565"/>
      <c r="Y7" s="565"/>
      <c r="Z7" s="565"/>
    </row>
    <row r="8" spans="1:26" ht="21" customHeight="1">
      <c r="A8" s="4"/>
      <c r="B8" s="545" t="s">
        <v>68</v>
      </c>
      <c r="C8" s="173">
        <f t="shared" ref="C8:N8" si="2">+C20+C32</f>
        <v>198736</v>
      </c>
      <c r="D8" s="173">
        <f t="shared" si="2"/>
        <v>166279</v>
      </c>
      <c r="E8" s="173">
        <f t="shared" si="2"/>
        <v>171828</v>
      </c>
      <c r="F8" s="173">
        <f t="shared" si="2"/>
        <v>164086</v>
      </c>
      <c r="G8" s="173">
        <f t="shared" si="2"/>
        <v>174158</v>
      </c>
      <c r="H8" s="173">
        <f t="shared" si="2"/>
        <v>104280</v>
      </c>
      <c r="I8" s="173">
        <f t="shared" si="2"/>
        <v>114593</v>
      </c>
      <c r="J8" s="173">
        <f t="shared" si="2"/>
        <v>153837</v>
      </c>
      <c r="K8" s="173">
        <f t="shared" si="2"/>
        <v>121294</v>
      </c>
      <c r="L8" s="173">
        <f t="shared" si="2"/>
        <v>150125</v>
      </c>
      <c r="M8" s="173">
        <f t="shared" si="2"/>
        <v>154423</v>
      </c>
      <c r="N8" s="174">
        <f t="shared" si="2"/>
        <v>163001</v>
      </c>
      <c r="O8" s="163">
        <f t="shared" si="1"/>
        <v>1836640</v>
      </c>
      <c r="P8" s="536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>
      <c r="A9" s="4"/>
      <c r="B9" s="545" t="s">
        <v>69</v>
      </c>
      <c r="C9" s="173">
        <f t="shared" ref="C9:N9" si="3">+C21+C33</f>
        <v>33205</v>
      </c>
      <c r="D9" s="173">
        <f t="shared" si="3"/>
        <v>31650</v>
      </c>
      <c r="E9" s="173">
        <f t="shared" si="3"/>
        <v>28813</v>
      </c>
      <c r="F9" s="173">
        <f t="shared" si="3"/>
        <v>25147</v>
      </c>
      <c r="G9" s="173">
        <f t="shared" si="3"/>
        <v>23721</v>
      </c>
      <c r="H9" s="173">
        <f t="shared" si="3"/>
        <v>24938</v>
      </c>
      <c r="I9" s="173">
        <f t="shared" si="3"/>
        <v>27871</v>
      </c>
      <c r="J9" s="173">
        <f t="shared" si="3"/>
        <v>29313</v>
      </c>
      <c r="K9" s="173">
        <f t="shared" si="3"/>
        <v>26159</v>
      </c>
      <c r="L9" s="173">
        <f t="shared" si="3"/>
        <v>33207</v>
      </c>
      <c r="M9" s="173">
        <f t="shared" si="3"/>
        <v>33345</v>
      </c>
      <c r="N9" s="174">
        <f t="shared" si="3"/>
        <v>38185</v>
      </c>
      <c r="O9" s="163">
        <f t="shared" si="1"/>
        <v>355554</v>
      </c>
      <c r="P9" s="536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>
      <c r="A10" s="4"/>
      <c r="B10" s="545" t="s">
        <v>70</v>
      </c>
      <c r="C10" s="173">
        <f t="shared" ref="C10:N10" si="4">+C22+C34</f>
        <v>18191</v>
      </c>
      <c r="D10" s="173">
        <f t="shared" si="4"/>
        <v>17625</v>
      </c>
      <c r="E10" s="173">
        <f t="shared" si="4"/>
        <v>16986</v>
      </c>
      <c r="F10" s="173">
        <f t="shared" si="4"/>
        <v>11100</v>
      </c>
      <c r="G10" s="173">
        <f t="shared" si="4"/>
        <v>11729</v>
      </c>
      <c r="H10" s="173">
        <f t="shared" si="4"/>
        <v>9025</v>
      </c>
      <c r="I10" s="173">
        <f t="shared" si="4"/>
        <v>9447</v>
      </c>
      <c r="J10" s="173">
        <f t="shared" si="4"/>
        <v>10502</v>
      </c>
      <c r="K10" s="173">
        <f t="shared" si="4"/>
        <v>8760</v>
      </c>
      <c r="L10" s="173">
        <f t="shared" si="4"/>
        <v>12876</v>
      </c>
      <c r="M10" s="173">
        <f t="shared" si="4"/>
        <v>12715</v>
      </c>
      <c r="N10" s="174">
        <f t="shared" si="4"/>
        <v>14409</v>
      </c>
      <c r="O10" s="163">
        <f t="shared" si="1"/>
        <v>153365</v>
      </c>
      <c r="P10" s="536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>
      <c r="A11" s="4"/>
      <c r="B11" s="545" t="s">
        <v>71</v>
      </c>
      <c r="C11" s="173">
        <f t="shared" ref="C11:N11" si="5">+C23+C35</f>
        <v>9417</v>
      </c>
      <c r="D11" s="173">
        <f t="shared" si="5"/>
        <v>8618</v>
      </c>
      <c r="E11" s="173">
        <f t="shared" si="5"/>
        <v>9312</v>
      </c>
      <c r="F11" s="173">
        <f t="shared" si="5"/>
        <v>8213</v>
      </c>
      <c r="G11" s="173">
        <f t="shared" si="5"/>
        <v>7414</v>
      </c>
      <c r="H11" s="173">
        <f t="shared" si="5"/>
        <v>5997</v>
      </c>
      <c r="I11" s="173">
        <f t="shared" si="5"/>
        <v>6557</v>
      </c>
      <c r="J11" s="173">
        <f t="shared" si="5"/>
        <v>7661</v>
      </c>
      <c r="K11" s="173">
        <f t="shared" si="5"/>
        <v>6290</v>
      </c>
      <c r="L11" s="173">
        <f t="shared" si="5"/>
        <v>8022</v>
      </c>
      <c r="M11" s="173">
        <f t="shared" si="5"/>
        <v>9079</v>
      </c>
      <c r="N11" s="174">
        <f t="shared" si="5"/>
        <v>10942</v>
      </c>
      <c r="O11" s="163">
        <f t="shared" si="1"/>
        <v>97522</v>
      </c>
      <c r="P11" s="536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3.5" thickBot="1">
      <c r="A12" s="4"/>
      <c r="B12" s="550" t="s">
        <v>72</v>
      </c>
      <c r="C12" s="173">
        <f t="shared" ref="C12:N12" si="6">+C24+C36</f>
        <v>3614</v>
      </c>
      <c r="D12" s="173">
        <f t="shared" si="6"/>
        <v>3530</v>
      </c>
      <c r="E12" s="173">
        <f t="shared" si="6"/>
        <v>2450</v>
      </c>
      <c r="F12" s="310">
        <f t="shared" si="6"/>
        <v>1926</v>
      </c>
      <c r="G12" s="310">
        <f t="shared" si="6"/>
        <v>1887</v>
      </c>
      <c r="H12" s="310">
        <f t="shared" si="6"/>
        <v>1619</v>
      </c>
      <c r="I12" s="310">
        <f t="shared" si="6"/>
        <v>1496</v>
      </c>
      <c r="J12" s="310">
        <f t="shared" si="6"/>
        <v>1855</v>
      </c>
      <c r="K12" s="310">
        <f t="shared" si="6"/>
        <v>1711</v>
      </c>
      <c r="L12" s="310">
        <f t="shared" si="6"/>
        <v>2069</v>
      </c>
      <c r="M12" s="310">
        <f t="shared" si="6"/>
        <v>2253</v>
      </c>
      <c r="N12" s="310">
        <f t="shared" si="6"/>
        <v>2633</v>
      </c>
      <c r="O12" s="179">
        <f t="shared" si="1"/>
        <v>27043</v>
      </c>
      <c r="P12" s="536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3.5" customHeight="1" thickTop="1">
      <c r="A13" s="4"/>
      <c r="B13" s="571" t="s">
        <v>424</v>
      </c>
      <c r="C13" s="463"/>
      <c r="D13" s="463"/>
      <c r="E13" s="463"/>
      <c r="G13" s="567"/>
      <c r="H13" s="24"/>
      <c r="I13" s="24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</row>
    <row r="14" spans="1:26" ht="12.75" customHeight="1">
      <c r="A14" s="4"/>
      <c r="C14" s="11"/>
      <c r="D14" s="11"/>
      <c r="E14" s="11"/>
      <c r="H14" s="555"/>
      <c r="K14" s="24"/>
      <c r="O14" s="350"/>
      <c r="P14" s="537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25" customHeight="1">
      <c r="A15" s="4"/>
      <c r="B15" s="183" t="s">
        <v>425</v>
      </c>
      <c r="C15" s="107"/>
      <c r="D15" s="107"/>
      <c r="E15" s="107"/>
      <c r="F15" s="107"/>
      <c r="G15" s="107"/>
      <c r="H15" s="493"/>
      <c r="I15" s="107"/>
      <c r="J15" s="107"/>
      <c r="K15" s="107"/>
      <c r="L15" s="107"/>
      <c r="M15" s="107"/>
      <c r="N15" s="107"/>
      <c r="O15" s="72"/>
      <c r="P15" s="535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>
      <c r="A16" s="4"/>
      <c r="B16" s="556" t="s">
        <v>426</v>
      </c>
      <c r="C16" s="557"/>
      <c r="D16" s="558"/>
      <c r="E16" s="559"/>
      <c r="F16" s="559"/>
      <c r="G16" s="559"/>
      <c r="H16" s="559"/>
      <c r="I16" s="107"/>
      <c r="J16" s="107"/>
      <c r="K16" s="107"/>
      <c r="L16" s="107"/>
      <c r="M16" s="107"/>
      <c r="N16" s="107"/>
      <c r="O16" s="72"/>
      <c r="P16" s="535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thickBot="1">
      <c r="A17" s="4"/>
      <c r="B17" s="493"/>
      <c r="C17" s="493"/>
      <c r="D17" s="560"/>
      <c r="E17" s="560"/>
      <c r="F17" s="493"/>
      <c r="G17" s="493"/>
      <c r="H17" s="493"/>
      <c r="I17" s="107"/>
      <c r="J17" s="107"/>
      <c r="K17" s="107"/>
      <c r="L17" s="107"/>
      <c r="M17" s="107"/>
      <c r="O17" s="72"/>
      <c r="P17" s="535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.75" customHeight="1" thickTop="1">
      <c r="A18" s="4"/>
      <c r="B18" s="538" t="s">
        <v>67</v>
      </c>
      <c r="C18" s="539" t="s">
        <v>412</v>
      </c>
      <c r="D18" s="539" t="s">
        <v>413</v>
      </c>
      <c r="E18" s="540" t="s">
        <v>414</v>
      </c>
      <c r="F18" s="539" t="s">
        <v>415</v>
      </c>
      <c r="G18" s="539" t="s">
        <v>416</v>
      </c>
      <c r="H18" s="539" t="s">
        <v>417</v>
      </c>
      <c r="I18" s="539" t="s">
        <v>418</v>
      </c>
      <c r="J18" s="539" t="s">
        <v>419</v>
      </c>
      <c r="K18" s="539" t="s">
        <v>420</v>
      </c>
      <c r="L18" s="539" t="s">
        <v>421</v>
      </c>
      <c r="M18" s="541" t="s">
        <v>422</v>
      </c>
      <c r="N18" s="561" t="s">
        <v>423</v>
      </c>
      <c r="O18" s="67" t="s">
        <v>41</v>
      </c>
      <c r="P18" s="535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>
      <c r="A19" s="4"/>
      <c r="B19" s="542" t="s">
        <v>41</v>
      </c>
      <c r="C19" s="543">
        <f t="shared" ref="C19:L19" si="7">SUM(C20:C24)</f>
        <v>227645</v>
      </c>
      <c r="D19" s="544">
        <f t="shared" si="7"/>
        <v>193579</v>
      </c>
      <c r="E19" s="543">
        <f t="shared" si="7"/>
        <v>197802</v>
      </c>
      <c r="F19" s="543">
        <f t="shared" si="7"/>
        <v>187062</v>
      </c>
      <c r="G19" s="543">
        <f t="shared" si="7"/>
        <v>195495</v>
      </c>
      <c r="H19" s="543">
        <f t="shared" si="7"/>
        <v>131221</v>
      </c>
      <c r="I19" s="543">
        <f t="shared" si="7"/>
        <v>144222</v>
      </c>
      <c r="J19" s="543">
        <f t="shared" si="7"/>
        <v>186015</v>
      </c>
      <c r="K19" s="543">
        <f t="shared" si="7"/>
        <v>149751</v>
      </c>
      <c r="L19" s="543">
        <f t="shared" si="7"/>
        <v>186857</v>
      </c>
      <c r="M19" s="543">
        <f t="shared" ref="M19:N19" si="8">SUM(M20:M24)</f>
        <v>191092</v>
      </c>
      <c r="N19" s="562">
        <f t="shared" si="8"/>
        <v>206005</v>
      </c>
      <c r="O19" s="568">
        <f t="shared" ref="O19:O24" si="9">SUM(C19:N19)</f>
        <v>2196746</v>
      </c>
      <c r="P19" s="535"/>
      <c r="Q19" s="564"/>
      <c r="R19" s="493"/>
      <c r="S19" s="493"/>
      <c r="T19" s="493"/>
      <c r="U19" s="493"/>
      <c r="V19" s="493"/>
      <c r="W19" s="493"/>
      <c r="X19" s="493"/>
      <c r="Y19" s="493"/>
      <c r="Z19" s="493"/>
    </row>
    <row r="20" spans="1:26">
      <c r="A20" s="4"/>
      <c r="B20" s="545" t="s">
        <v>68</v>
      </c>
      <c r="C20" s="173">
        <v>185697</v>
      </c>
      <c r="D20" s="546">
        <v>154435</v>
      </c>
      <c r="E20" s="547">
        <v>160334</v>
      </c>
      <c r="F20" s="440">
        <v>154851</v>
      </c>
      <c r="G20" s="145">
        <v>165249</v>
      </c>
      <c r="H20" s="145">
        <v>98671</v>
      </c>
      <c r="I20" s="145">
        <v>108457</v>
      </c>
      <c r="J20" s="145">
        <v>147294</v>
      </c>
      <c r="K20" s="145">
        <v>115705</v>
      </c>
      <c r="L20" s="145">
        <v>142685</v>
      </c>
      <c r="M20" s="145">
        <v>146310</v>
      </c>
      <c r="N20" s="174">
        <v>153809</v>
      </c>
      <c r="O20" s="163">
        <f t="shared" si="9"/>
        <v>1733497</v>
      </c>
      <c r="P20" s="566"/>
      <c r="Q20" s="565"/>
      <c r="R20" s="565"/>
      <c r="S20" s="565"/>
      <c r="T20" s="565"/>
      <c r="U20" s="565"/>
      <c r="V20" s="565"/>
      <c r="W20" s="565"/>
      <c r="X20" s="565"/>
      <c r="Y20" s="565"/>
      <c r="Z20" s="565"/>
    </row>
    <row r="21" spans="1:26" ht="12.75" customHeight="1">
      <c r="A21" s="4"/>
      <c r="B21" s="545" t="s">
        <v>69</v>
      </c>
      <c r="C21" s="173">
        <v>26753</v>
      </c>
      <c r="D21" s="546">
        <v>25376</v>
      </c>
      <c r="E21" s="547">
        <v>23012</v>
      </c>
      <c r="F21" s="440">
        <v>19958</v>
      </c>
      <c r="G21" s="548">
        <v>18118</v>
      </c>
      <c r="H21" s="548">
        <v>21609</v>
      </c>
      <c r="I21" s="145">
        <v>23925</v>
      </c>
      <c r="J21" s="145">
        <v>25237</v>
      </c>
      <c r="K21" s="145">
        <v>22745</v>
      </c>
      <c r="L21" s="145">
        <v>28265</v>
      </c>
      <c r="M21" s="145">
        <v>27757</v>
      </c>
      <c r="N21" s="174">
        <v>32388</v>
      </c>
      <c r="O21" s="163">
        <f t="shared" si="9"/>
        <v>295143</v>
      </c>
      <c r="P21" s="536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>
      <c r="A22" s="4"/>
      <c r="B22" s="545" t="s">
        <v>70</v>
      </c>
      <c r="C22" s="173">
        <v>5958</v>
      </c>
      <c r="D22" s="546">
        <v>5390</v>
      </c>
      <c r="E22" s="547">
        <v>5324</v>
      </c>
      <c r="F22" s="440">
        <v>4442</v>
      </c>
      <c r="G22" s="548">
        <v>4855</v>
      </c>
      <c r="H22" s="548">
        <v>4376</v>
      </c>
      <c r="I22" s="145">
        <v>4797</v>
      </c>
      <c r="J22" s="145">
        <v>5220</v>
      </c>
      <c r="K22" s="145">
        <v>4359</v>
      </c>
      <c r="L22" s="145">
        <v>7197</v>
      </c>
      <c r="M22" s="145">
        <v>7352</v>
      </c>
      <c r="N22" s="174">
        <v>8103</v>
      </c>
      <c r="O22" s="163">
        <f t="shared" si="9"/>
        <v>67373</v>
      </c>
      <c r="P22" s="536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>
      <c r="A23" s="4"/>
      <c r="B23" s="545" t="s">
        <v>71</v>
      </c>
      <c r="C23" s="173">
        <v>7391</v>
      </c>
      <c r="D23" s="546">
        <v>6771</v>
      </c>
      <c r="E23" s="547">
        <v>7775</v>
      </c>
      <c r="F23" s="440">
        <v>6758</v>
      </c>
      <c r="G23" s="548">
        <v>6186</v>
      </c>
      <c r="H23" s="548">
        <v>5388</v>
      </c>
      <c r="I23" s="145">
        <v>5891</v>
      </c>
      <c r="J23" s="145">
        <v>6844</v>
      </c>
      <c r="K23" s="145">
        <v>5610</v>
      </c>
      <c r="L23" s="145">
        <v>7161</v>
      </c>
      <c r="M23" s="145">
        <v>7984</v>
      </c>
      <c r="N23" s="174">
        <v>9532</v>
      </c>
      <c r="O23" s="163">
        <f t="shared" si="9"/>
        <v>83291</v>
      </c>
      <c r="P23" s="536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thickBot="1">
      <c r="A24" s="4"/>
      <c r="B24" s="550" t="s">
        <v>72</v>
      </c>
      <c r="C24" s="552">
        <v>1846</v>
      </c>
      <c r="D24" s="552">
        <v>1607</v>
      </c>
      <c r="E24" s="552">
        <v>1357</v>
      </c>
      <c r="F24" s="552">
        <v>1053</v>
      </c>
      <c r="G24" s="553">
        <v>1087</v>
      </c>
      <c r="H24" s="553">
        <v>1177</v>
      </c>
      <c r="I24" s="150">
        <v>1152</v>
      </c>
      <c r="J24" s="150">
        <v>1420</v>
      </c>
      <c r="K24" s="150">
        <v>1332</v>
      </c>
      <c r="L24" s="150">
        <v>1549</v>
      </c>
      <c r="M24" s="150">
        <v>1689</v>
      </c>
      <c r="N24" s="563">
        <v>2173</v>
      </c>
      <c r="O24" s="179">
        <f t="shared" si="9"/>
        <v>17442</v>
      </c>
      <c r="P24" s="536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thickTop="1">
      <c r="A25" s="4"/>
      <c r="B25" s="571" t="s">
        <v>424</v>
      </c>
      <c r="C25" s="11"/>
      <c r="D25" s="11"/>
      <c r="E25" s="11"/>
      <c r="H25" s="555"/>
      <c r="K25" s="24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</row>
    <row r="26" spans="1:26" ht="15">
      <c r="A26" s="4"/>
      <c r="C26" s="11"/>
      <c r="D26" s="11"/>
      <c r="E26" s="11"/>
      <c r="H26" s="555"/>
      <c r="K26" s="24"/>
      <c r="O26" s="2"/>
      <c r="P26" s="537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>
      <c r="A27" s="4"/>
      <c r="B27" s="183" t="s">
        <v>427</v>
      </c>
      <c r="C27" s="107"/>
      <c r="D27" s="107"/>
      <c r="E27" s="107"/>
      <c r="F27" s="107"/>
      <c r="G27" s="107"/>
      <c r="H27" s="493"/>
      <c r="I27" s="107"/>
      <c r="J27" s="107"/>
      <c r="K27" s="107"/>
      <c r="L27" s="107"/>
      <c r="M27" s="107"/>
      <c r="N27" s="107"/>
      <c r="O27" s="65"/>
      <c r="P27" s="536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>
      <c r="A28" s="4"/>
      <c r="B28" s="556" t="s">
        <v>426</v>
      </c>
      <c r="C28" s="557"/>
      <c r="D28" s="558"/>
      <c r="E28" s="559"/>
      <c r="F28" s="559"/>
      <c r="G28" s="559"/>
      <c r="H28" s="559"/>
      <c r="I28" s="107"/>
      <c r="J28" s="107"/>
      <c r="K28" s="107"/>
      <c r="L28" s="107"/>
      <c r="M28" s="107"/>
      <c r="N28" s="107"/>
      <c r="O28" s="11"/>
      <c r="P28" s="537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3.5" thickBot="1">
      <c r="A29" s="4"/>
      <c r="B29" s="493"/>
      <c r="C29" s="493"/>
      <c r="D29" s="560"/>
      <c r="E29" s="560"/>
      <c r="F29" s="493"/>
      <c r="G29" s="493"/>
      <c r="H29" s="493"/>
      <c r="I29" s="107"/>
      <c r="J29" s="107"/>
      <c r="K29" s="107"/>
      <c r="L29" s="107"/>
      <c r="M29" s="107"/>
      <c r="O29" s="11"/>
      <c r="P29" s="536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thickTop="1">
      <c r="A30" s="4"/>
      <c r="B30" s="538" t="s">
        <v>67</v>
      </c>
      <c r="C30" s="539" t="s">
        <v>412</v>
      </c>
      <c r="D30" s="539" t="s">
        <v>413</v>
      </c>
      <c r="E30" s="540" t="s">
        <v>414</v>
      </c>
      <c r="F30" s="539" t="s">
        <v>415</v>
      </c>
      <c r="G30" s="539" t="s">
        <v>416</v>
      </c>
      <c r="H30" s="539" t="s">
        <v>417</v>
      </c>
      <c r="I30" s="539" t="s">
        <v>418</v>
      </c>
      <c r="J30" s="539" t="s">
        <v>419</v>
      </c>
      <c r="K30" s="539" t="s">
        <v>420</v>
      </c>
      <c r="L30" s="539" t="s">
        <v>421</v>
      </c>
      <c r="M30" s="541" t="s">
        <v>422</v>
      </c>
      <c r="N30" s="561" t="s">
        <v>423</v>
      </c>
      <c r="O30" s="67" t="s">
        <v>41</v>
      </c>
      <c r="P30" s="537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4"/>
      <c r="B31" s="542" t="s">
        <v>41</v>
      </c>
      <c r="C31" s="543">
        <f t="shared" ref="C31:N31" si="10">SUM(C32:C36)</f>
        <v>35518</v>
      </c>
      <c r="D31" s="544">
        <f t="shared" si="10"/>
        <v>34123</v>
      </c>
      <c r="E31" s="543">
        <f t="shared" si="10"/>
        <v>31587</v>
      </c>
      <c r="F31" s="543">
        <f t="shared" si="10"/>
        <v>23410</v>
      </c>
      <c r="G31" s="543">
        <f t="shared" si="10"/>
        <v>23414</v>
      </c>
      <c r="H31" s="543">
        <f t="shared" si="10"/>
        <v>14638</v>
      </c>
      <c r="I31" s="543">
        <f t="shared" si="10"/>
        <v>15742</v>
      </c>
      <c r="J31" s="543">
        <f t="shared" si="10"/>
        <v>17153</v>
      </c>
      <c r="K31" s="543">
        <f t="shared" si="10"/>
        <v>14463</v>
      </c>
      <c r="L31" s="543">
        <f t="shared" si="10"/>
        <v>19442</v>
      </c>
      <c r="M31" s="543">
        <f t="shared" si="10"/>
        <v>20723</v>
      </c>
      <c r="N31" s="562">
        <f t="shared" si="10"/>
        <v>23165</v>
      </c>
      <c r="O31" s="568">
        <f t="shared" ref="O31:O36" si="11">SUM(C31:N31)</f>
        <v>273378</v>
      </c>
      <c r="P31" s="536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>
      <c r="A32" s="4"/>
      <c r="B32" s="545" t="s">
        <v>68</v>
      </c>
      <c r="C32" s="173">
        <v>13039</v>
      </c>
      <c r="D32" s="546">
        <v>11844</v>
      </c>
      <c r="E32" s="547">
        <v>11494</v>
      </c>
      <c r="F32" s="440">
        <v>9235</v>
      </c>
      <c r="G32" s="145">
        <v>8909</v>
      </c>
      <c r="H32" s="145">
        <v>5609</v>
      </c>
      <c r="I32" s="145">
        <v>6136</v>
      </c>
      <c r="J32" s="145">
        <v>6543</v>
      </c>
      <c r="K32" s="145">
        <v>5589</v>
      </c>
      <c r="L32" s="145">
        <v>7440</v>
      </c>
      <c r="M32" s="145">
        <v>8113</v>
      </c>
      <c r="N32" s="174">
        <v>9192</v>
      </c>
      <c r="O32" s="163">
        <f t="shared" si="11"/>
        <v>103143</v>
      </c>
      <c r="P32" s="537"/>
      <c r="Q32" s="175"/>
      <c r="R32" s="175"/>
      <c r="S32" s="11"/>
      <c r="T32" s="11"/>
      <c r="U32" s="11"/>
      <c r="V32" s="11"/>
      <c r="W32" s="11"/>
      <c r="X32" s="11"/>
      <c r="Y32" s="11"/>
      <c r="Z32" s="11"/>
    </row>
    <row r="33" spans="1:26">
      <c r="A33" s="4"/>
      <c r="B33" s="545" t="s">
        <v>69</v>
      </c>
      <c r="C33" s="173">
        <v>6452</v>
      </c>
      <c r="D33" s="546">
        <v>6274</v>
      </c>
      <c r="E33" s="547">
        <v>5801</v>
      </c>
      <c r="F33" s="440">
        <v>5189</v>
      </c>
      <c r="G33" s="548">
        <v>5603</v>
      </c>
      <c r="H33" s="548">
        <v>3329</v>
      </c>
      <c r="I33" s="145">
        <v>3946</v>
      </c>
      <c r="J33" s="145">
        <v>4076</v>
      </c>
      <c r="K33" s="145">
        <v>3414</v>
      </c>
      <c r="L33" s="145">
        <v>4942</v>
      </c>
      <c r="M33" s="145">
        <v>5588</v>
      </c>
      <c r="N33" s="174">
        <v>5797</v>
      </c>
      <c r="O33" s="163">
        <f t="shared" si="11"/>
        <v>60411</v>
      </c>
      <c r="P33" s="536"/>
      <c r="Q33" s="175"/>
      <c r="R33" s="175"/>
      <c r="S33" s="11"/>
      <c r="T33" s="11"/>
      <c r="U33" s="11"/>
      <c r="V33" s="11"/>
      <c r="W33" s="11"/>
      <c r="X33" s="11"/>
      <c r="Y33" s="11"/>
      <c r="Z33" s="11"/>
    </row>
    <row r="34" spans="1:26" ht="15">
      <c r="A34" s="4"/>
      <c r="B34" s="545" t="s">
        <v>70</v>
      </c>
      <c r="C34" s="173">
        <v>12233</v>
      </c>
      <c r="D34" s="546">
        <v>12235</v>
      </c>
      <c r="E34" s="547">
        <v>11662</v>
      </c>
      <c r="F34" s="440">
        <v>6658</v>
      </c>
      <c r="G34" s="548">
        <v>6874</v>
      </c>
      <c r="H34" s="548">
        <v>4649</v>
      </c>
      <c r="I34" s="145">
        <v>4650</v>
      </c>
      <c r="J34" s="145">
        <v>5282</v>
      </c>
      <c r="K34" s="145">
        <v>4401</v>
      </c>
      <c r="L34" s="145">
        <v>5679</v>
      </c>
      <c r="M34" s="145">
        <v>5363</v>
      </c>
      <c r="N34" s="174">
        <v>6306</v>
      </c>
      <c r="O34" s="163">
        <f t="shared" si="11"/>
        <v>85992</v>
      </c>
      <c r="P34" s="537"/>
      <c r="Q34" s="175"/>
      <c r="R34" s="175"/>
      <c r="S34" s="11"/>
      <c r="T34" s="11"/>
      <c r="U34" s="11"/>
      <c r="V34" s="11"/>
      <c r="W34" s="11"/>
      <c r="X34" s="11"/>
      <c r="Y34" s="11"/>
      <c r="Z34" s="11"/>
    </row>
    <row r="35" spans="1:26" ht="15">
      <c r="A35" s="4"/>
      <c r="B35" s="545" t="s">
        <v>71</v>
      </c>
      <c r="C35" s="173">
        <v>2026</v>
      </c>
      <c r="D35" s="546">
        <v>1847</v>
      </c>
      <c r="E35" s="547">
        <v>1537</v>
      </c>
      <c r="F35" s="440">
        <v>1455</v>
      </c>
      <c r="G35" s="548">
        <v>1228</v>
      </c>
      <c r="H35" s="548">
        <v>609</v>
      </c>
      <c r="I35" s="145">
        <v>666</v>
      </c>
      <c r="J35" s="145">
        <v>817</v>
      </c>
      <c r="K35" s="145">
        <v>680</v>
      </c>
      <c r="L35" s="145">
        <v>861</v>
      </c>
      <c r="M35" s="145">
        <v>1095</v>
      </c>
      <c r="N35" s="174">
        <v>1410</v>
      </c>
      <c r="O35" s="163">
        <f t="shared" si="11"/>
        <v>14231</v>
      </c>
      <c r="P35" s="537"/>
      <c r="Q35" s="175"/>
      <c r="R35" s="175"/>
      <c r="S35" s="11"/>
      <c r="T35" s="11"/>
      <c r="U35" s="11"/>
      <c r="V35" s="11"/>
      <c r="W35" s="11"/>
      <c r="X35" s="11"/>
      <c r="Y35" s="11"/>
      <c r="Z35" s="11"/>
    </row>
    <row r="36" spans="1:26" ht="15.75" thickBot="1">
      <c r="A36" s="4"/>
      <c r="B36" s="550" t="s">
        <v>72</v>
      </c>
      <c r="C36" s="552">
        <v>1768</v>
      </c>
      <c r="D36" s="552">
        <v>1923</v>
      </c>
      <c r="E36" s="552">
        <v>1093</v>
      </c>
      <c r="F36" s="552">
        <v>873</v>
      </c>
      <c r="G36" s="553">
        <v>800</v>
      </c>
      <c r="H36" s="553">
        <v>442</v>
      </c>
      <c r="I36" s="150">
        <v>344</v>
      </c>
      <c r="J36" s="150">
        <v>435</v>
      </c>
      <c r="K36" s="150">
        <v>379</v>
      </c>
      <c r="L36" s="150">
        <v>520</v>
      </c>
      <c r="M36" s="150">
        <v>564</v>
      </c>
      <c r="N36" s="563">
        <v>460</v>
      </c>
      <c r="O36" s="179">
        <f t="shared" si="11"/>
        <v>9601</v>
      </c>
      <c r="P36" s="537"/>
      <c r="Q36" s="175"/>
      <c r="R36" s="175"/>
      <c r="S36" s="11"/>
      <c r="T36" s="11"/>
      <c r="U36" s="11"/>
      <c r="V36" s="11"/>
      <c r="W36" s="11"/>
      <c r="X36" s="11"/>
      <c r="Y36" s="11"/>
      <c r="Z36" s="11"/>
    </row>
    <row r="37" spans="1:26" ht="15.75" thickTop="1">
      <c r="A37" s="4"/>
      <c r="B37" s="571" t="s">
        <v>424</v>
      </c>
      <c r="C37" s="463"/>
      <c r="D37" s="463"/>
      <c r="E37" s="463"/>
      <c r="G37" s="554"/>
      <c r="H37" s="24"/>
      <c r="I37" s="24"/>
      <c r="O37" s="181"/>
      <c r="P37" s="537"/>
      <c r="Q37" s="175"/>
      <c r="R37" s="175"/>
      <c r="S37" s="11"/>
      <c r="T37" s="11"/>
      <c r="U37" s="11"/>
      <c r="V37" s="11"/>
      <c r="W37" s="11"/>
      <c r="X37" s="11"/>
      <c r="Y37" s="11"/>
      <c r="Z37" s="11"/>
    </row>
    <row r="38" spans="1:26" ht="15">
      <c r="A38" s="4"/>
      <c r="C38" s="11"/>
      <c r="D38" s="11"/>
      <c r="E38" s="11"/>
      <c r="H38" s="555"/>
      <c r="K38" s="24"/>
      <c r="O38" s="11"/>
      <c r="P38" s="537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536"/>
    </row>
    <row r="40" spans="1:26" ht="15">
      <c r="A40" s="65"/>
      <c r="B40" s="125" t="s">
        <v>429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P40" s="536"/>
    </row>
    <row r="41" spans="1:26" ht="15">
      <c r="A41" s="65"/>
      <c r="B41" s="126" t="s">
        <v>401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536"/>
    </row>
    <row r="42" spans="1:26">
      <c r="A42" s="65"/>
      <c r="B42" s="132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536"/>
    </row>
    <row r="43" spans="1:26" ht="13.5" thickBot="1">
      <c r="A43" s="65"/>
      <c r="B43" s="75"/>
      <c r="P43" s="536"/>
    </row>
    <row r="44" spans="1:26" ht="15.75" thickTop="1">
      <c r="A44" s="65"/>
      <c r="B44" s="92" t="s">
        <v>67</v>
      </c>
      <c r="C44" s="66" t="s">
        <v>0</v>
      </c>
      <c r="D44" s="66" t="s">
        <v>1</v>
      </c>
      <c r="E44" s="66" t="s">
        <v>2</v>
      </c>
      <c r="F44" s="66" t="s">
        <v>3</v>
      </c>
      <c r="G44" s="66" t="s">
        <v>4</v>
      </c>
      <c r="H44" s="66" t="s">
        <v>10</v>
      </c>
      <c r="I44" s="66" t="s">
        <v>5</v>
      </c>
      <c r="J44" s="66" t="s">
        <v>6</v>
      </c>
      <c r="K44" s="66" t="s">
        <v>7</v>
      </c>
      <c r="L44" s="66" t="s">
        <v>8</v>
      </c>
      <c r="M44" s="66" t="s">
        <v>11</v>
      </c>
      <c r="N44" s="66" t="s">
        <v>12</v>
      </c>
      <c r="O44" s="67" t="s">
        <v>41</v>
      </c>
      <c r="P44" s="536"/>
    </row>
    <row r="45" spans="1:26" ht="14.25">
      <c r="A45" s="65"/>
      <c r="B45" s="79" t="s">
        <v>68</v>
      </c>
      <c r="C45" s="173">
        <f>14+1</f>
        <v>15</v>
      </c>
      <c r="D45" s="546">
        <v>16</v>
      </c>
      <c r="E45" s="546">
        <v>22</v>
      </c>
      <c r="F45" s="32">
        <v>21</v>
      </c>
      <c r="G45" s="127">
        <v>21</v>
      </c>
      <c r="H45" s="81">
        <v>18</v>
      </c>
      <c r="I45" s="81">
        <v>23</v>
      </c>
      <c r="J45" s="128">
        <v>25</v>
      </c>
      <c r="K45" s="569">
        <v>15</v>
      </c>
      <c r="L45" s="128">
        <v>20</v>
      </c>
      <c r="M45" s="128">
        <v>17</v>
      </c>
      <c r="N45" s="128">
        <v>17</v>
      </c>
      <c r="O45" s="163">
        <f>SUM(C45:N45)</f>
        <v>230</v>
      </c>
      <c r="P45" s="536"/>
    </row>
    <row r="46" spans="1:26" ht="14.25">
      <c r="A46" s="65"/>
      <c r="B46" s="79" t="s">
        <v>69</v>
      </c>
      <c r="C46" s="173">
        <v>3</v>
      </c>
      <c r="D46" s="546">
        <v>3</v>
      </c>
      <c r="E46" s="547">
        <v>5</v>
      </c>
      <c r="F46" s="25">
        <v>6</v>
      </c>
      <c r="G46" s="80">
        <v>4</v>
      </c>
      <c r="H46" s="82">
        <v>3</v>
      </c>
      <c r="I46" s="82">
        <v>1</v>
      </c>
      <c r="J46" s="129">
        <v>6</v>
      </c>
      <c r="K46" s="145">
        <v>0</v>
      </c>
      <c r="L46" s="129">
        <v>4</v>
      </c>
      <c r="M46" s="129">
        <v>4</v>
      </c>
      <c r="N46" s="129">
        <v>3</v>
      </c>
      <c r="O46" s="163">
        <f>SUM(C46:N46)</f>
        <v>42</v>
      </c>
      <c r="P46" s="536"/>
    </row>
    <row r="47" spans="1:26" ht="14.25">
      <c r="A47" s="65"/>
      <c r="B47" s="79" t="s">
        <v>70</v>
      </c>
      <c r="C47" s="173">
        <f>4</f>
        <v>4</v>
      </c>
      <c r="D47" s="549">
        <v>4</v>
      </c>
      <c r="E47" s="546">
        <v>4</v>
      </c>
      <c r="F47" s="25">
        <v>5</v>
      </c>
      <c r="G47" s="127">
        <v>2</v>
      </c>
      <c r="H47" s="82">
        <v>2</v>
      </c>
      <c r="I47" s="82">
        <v>2</v>
      </c>
      <c r="J47" s="129">
        <v>2</v>
      </c>
      <c r="K47" s="145">
        <v>2</v>
      </c>
      <c r="L47" s="129">
        <v>3</v>
      </c>
      <c r="M47" s="129">
        <v>4</v>
      </c>
      <c r="N47" s="129">
        <v>1</v>
      </c>
      <c r="O47" s="163">
        <f>SUM(C47:N47)</f>
        <v>35</v>
      </c>
      <c r="P47" s="536"/>
    </row>
    <row r="48" spans="1:26" ht="14.25">
      <c r="A48" s="65"/>
      <c r="B48" s="79" t="s">
        <v>71</v>
      </c>
      <c r="C48" s="173">
        <v>0</v>
      </c>
      <c r="D48" s="549">
        <v>0</v>
      </c>
      <c r="E48" s="546">
        <v>0</v>
      </c>
      <c r="F48" s="25">
        <v>0</v>
      </c>
      <c r="G48" s="80">
        <v>0</v>
      </c>
      <c r="H48" s="82">
        <v>0</v>
      </c>
      <c r="I48" s="82">
        <v>0</v>
      </c>
      <c r="J48" s="129">
        <v>0</v>
      </c>
      <c r="K48" s="145">
        <v>0</v>
      </c>
      <c r="L48" s="129">
        <v>0</v>
      </c>
      <c r="M48" s="129">
        <v>0</v>
      </c>
      <c r="N48" s="129">
        <v>0</v>
      </c>
      <c r="O48" s="163">
        <f>SUM(C48:N48)</f>
        <v>0</v>
      </c>
      <c r="P48" s="536"/>
    </row>
    <row r="49" spans="1:16" ht="14.25">
      <c r="A49" s="65"/>
      <c r="B49" s="79" t="s">
        <v>72</v>
      </c>
      <c r="C49" s="325">
        <v>0</v>
      </c>
      <c r="D49" s="575">
        <v>0</v>
      </c>
      <c r="E49" s="575">
        <v>0</v>
      </c>
      <c r="F49" s="25">
        <v>0</v>
      </c>
      <c r="G49" s="80">
        <v>0</v>
      </c>
      <c r="H49" s="82">
        <v>0</v>
      </c>
      <c r="I49" s="82">
        <v>0</v>
      </c>
      <c r="J49" s="129">
        <v>0</v>
      </c>
      <c r="K49" s="570">
        <v>0</v>
      </c>
      <c r="L49" s="129">
        <v>0</v>
      </c>
      <c r="M49" s="129">
        <v>0</v>
      </c>
      <c r="N49" s="129">
        <v>0</v>
      </c>
      <c r="O49" s="163">
        <f>SUM(C49:N49)</f>
        <v>0</v>
      </c>
      <c r="P49" s="536"/>
    </row>
    <row r="50" spans="1:16" ht="15.75" thickBot="1">
      <c r="A50" s="65"/>
      <c r="B50" s="131" t="s">
        <v>41</v>
      </c>
      <c r="C50" s="178">
        <f t="shared" ref="C50:O50" si="12">SUM(C45:C49)</f>
        <v>22</v>
      </c>
      <c r="D50" s="178">
        <f t="shared" si="12"/>
        <v>23</v>
      </c>
      <c r="E50" s="178">
        <f t="shared" si="12"/>
        <v>31</v>
      </c>
      <c r="F50" s="352">
        <f t="shared" si="12"/>
        <v>32</v>
      </c>
      <c r="G50" s="352">
        <f t="shared" si="12"/>
        <v>27</v>
      </c>
      <c r="H50" s="352">
        <f t="shared" si="12"/>
        <v>23</v>
      </c>
      <c r="I50" s="352">
        <f t="shared" si="12"/>
        <v>26</v>
      </c>
      <c r="J50" s="352">
        <f t="shared" si="12"/>
        <v>33</v>
      </c>
      <c r="K50" s="178">
        <f t="shared" si="12"/>
        <v>17</v>
      </c>
      <c r="L50" s="352">
        <f t="shared" si="12"/>
        <v>27</v>
      </c>
      <c r="M50" s="352">
        <f t="shared" si="12"/>
        <v>25</v>
      </c>
      <c r="N50" s="352">
        <f t="shared" si="12"/>
        <v>21</v>
      </c>
      <c r="O50" s="353">
        <f t="shared" si="12"/>
        <v>307</v>
      </c>
      <c r="P50" s="536"/>
    </row>
    <row r="51" spans="1:16" ht="13.5" thickTop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536"/>
    </row>
    <row r="52" spans="1:16">
      <c r="O52" s="2" t="s">
        <v>9</v>
      </c>
      <c r="P52" s="536"/>
    </row>
  </sheetData>
  <phoneticPr fontId="0" type="noConversion"/>
  <hyperlinks>
    <hyperlink ref="B5" location="INDICE!C3" display="Volver al Indice"/>
    <hyperlink ref="B30" location="INDICE!C3" display="Volver al Indice"/>
    <hyperlink ref="O52" location="INDICE!C3" display="Volver al Indice"/>
  </hyperlinks>
  <printOptions horizontalCentered="1"/>
  <pageMargins left="0.19685039370078741" right="0.19685039370078741" top="0.78740157480314965" bottom="0.98425196850393704" header="0" footer="0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2"/>
  <sheetViews>
    <sheetView zoomScale="90" zoomScaleNormal="90" workbookViewId="0">
      <selection activeCell="A25" sqref="A25"/>
    </sheetView>
  </sheetViews>
  <sheetFormatPr baseColWidth="10" defaultRowHeight="12.75"/>
  <cols>
    <col min="1" max="1" width="5.28515625" customWidth="1"/>
    <col min="2" max="2" width="13.5703125" bestFit="1" customWidth="1"/>
    <col min="3" max="3" width="12.42578125" customWidth="1"/>
    <col min="4" max="4" width="12.140625" customWidth="1"/>
    <col min="5" max="6" width="12.42578125" customWidth="1"/>
    <col min="7" max="7" width="12.7109375" customWidth="1"/>
    <col min="8" max="8" width="12.140625" customWidth="1"/>
    <col min="9" max="9" width="12.42578125" customWidth="1"/>
    <col min="10" max="10" width="12.5703125" customWidth="1"/>
    <col min="11" max="11" width="12.42578125" customWidth="1"/>
    <col min="12" max="12" width="12.140625" customWidth="1"/>
    <col min="13" max="13" width="13.42578125" customWidth="1"/>
    <col min="14" max="14" width="12.5703125" customWidth="1"/>
    <col min="15" max="15" width="14.28515625" customWidth="1"/>
    <col min="16" max="16" width="11.5703125" style="483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ht="15.75">
      <c r="A2" s="4"/>
      <c r="B2" s="71" t="s">
        <v>14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535" t="s">
        <v>14</v>
      </c>
    </row>
    <row r="3" spans="1:26" ht="15.75">
      <c r="A3" s="4"/>
      <c r="B3" s="125" t="s">
        <v>430</v>
      </c>
      <c r="C3" s="71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53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>
      <c r="A4" s="4"/>
      <c r="B4" s="132" t="s">
        <v>84</v>
      </c>
      <c r="C4" s="73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535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thickBot="1">
      <c r="A5" s="4"/>
      <c r="B5" s="2" t="s">
        <v>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535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thickTop="1">
      <c r="A6" s="4"/>
      <c r="B6" s="538" t="s">
        <v>67</v>
      </c>
      <c r="C6" s="539" t="s">
        <v>412</v>
      </c>
      <c r="D6" s="539" t="s">
        <v>413</v>
      </c>
      <c r="E6" s="540" t="s">
        <v>414</v>
      </c>
      <c r="F6" s="539" t="s">
        <v>415</v>
      </c>
      <c r="G6" s="539" t="s">
        <v>416</v>
      </c>
      <c r="H6" s="539" t="s">
        <v>417</v>
      </c>
      <c r="I6" s="539" t="s">
        <v>418</v>
      </c>
      <c r="J6" s="539" t="s">
        <v>419</v>
      </c>
      <c r="K6" s="539" t="s">
        <v>420</v>
      </c>
      <c r="L6" s="539" t="s">
        <v>421</v>
      </c>
      <c r="M6" s="541" t="s">
        <v>422</v>
      </c>
      <c r="N6" s="561" t="s">
        <v>423</v>
      </c>
      <c r="O6" s="67" t="s">
        <v>41</v>
      </c>
      <c r="P6" s="535"/>
      <c r="Q6" s="564"/>
      <c r="R6" s="493"/>
      <c r="S6" s="493"/>
      <c r="T6" s="493"/>
      <c r="U6" s="493"/>
      <c r="V6" s="493"/>
      <c r="W6" s="493"/>
      <c r="X6" s="493"/>
      <c r="Y6" s="493"/>
      <c r="Z6" s="493"/>
    </row>
    <row r="7" spans="1:26">
      <c r="A7" s="4"/>
      <c r="B7" s="542" t="s">
        <v>41</v>
      </c>
      <c r="C7" s="543">
        <f t="shared" ref="C7:N7" si="0">SUM(C8:C12)</f>
        <v>134241183</v>
      </c>
      <c r="D7" s="544">
        <f t="shared" si="0"/>
        <v>116139490</v>
      </c>
      <c r="E7" s="543">
        <f t="shared" si="0"/>
        <v>118290559</v>
      </c>
      <c r="F7" s="543">
        <f t="shared" si="0"/>
        <v>97702219</v>
      </c>
      <c r="G7" s="543">
        <f t="shared" si="0"/>
        <v>109258589</v>
      </c>
      <c r="H7" s="543">
        <f t="shared" si="0"/>
        <v>70862719</v>
      </c>
      <c r="I7" s="543">
        <f t="shared" si="0"/>
        <v>76627827</v>
      </c>
      <c r="J7" s="543">
        <f t="shared" si="0"/>
        <v>88527960.444000006</v>
      </c>
      <c r="K7" s="543">
        <f t="shared" si="0"/>
        <v>69803286</v>
      </c>
      <c r="L7" s="543">
        <f t="shared" si="0"/>
        <v>103265464</v>
      </c>
      <c r="M7" s="543">
        <f t="shared" si="0"/>
        <v>108686420</v>
      </c>
      <c r="N7" s="562">
        <f t="shared" si="0"/>
        <v>112574978</v>
      </c>
      <c r="O7" s="568">
        <f t="shared" ref="O7:O12" si="1">SUM(C7:N7)</f>
        <v>1205980694.444</v>
      </c>
      <c r="P7" s="566"/>
      <c r="Q7" s="565"/>
      <c r="R7" s="565"/>
      <c r="S7" s="565"/>
      <c r="T7" s="565"/>
      <c r="U7" s="565"/>
      <c r="V7" s="565"/>
      <c r="W7" s="565"/>
      <c r="X7" s="565"/>
      <c r="Y7" s="565"/>
      <c r="Z7" s="565"/>
    </row>
    <row r="8" spans="1:26" ht="21" customHeight="1">
      <c r="A8" s="4"/>
      <c r="B8" s="545" t="s">
        <v>68</v>
      </c>
      <c r="C8" s="173">
        <f t="shared" ref="C8:N8" si="2">+C20+C32</f>
        <v>83957371</v>
      </c>
      <c r="D8" s="173">
        <f t="shared" si="2"/>
        <v>70746367</v>
      </c>
      <c r="E8" s="173">
        <f t="shared" si="2"/>
        <v>71514421</v>
      </c>
      <c r="F8" s="173">
        <f t="shared" si="2"/>
        <v>60429217</v>
      </c>
      <c r="G8" s="173">
        <f t="shared" si="2"/>
        <v>70577974</v>
      </c>
      <c r="H8" s="173">
        <f t="shared" si="2"/>
        <v>40932223</v>
      </c>
      <c r="I8" s="173">
        <f t="shared" si="2"/>
        <v>42879897</v>
      </c>
      <c r="J8" s="173">
        <f t="shared" si="2"/>
        <v>51820994</v>
      </c>
      <c r="K8" s="173">
        <f t="shared" si="2"/>
        <v>40375892</v>
      </c>
      <c r="L8" s="173">
        <f t="shared" si="2"/>
        <v>59699114</v>
      </c>
      <c r="M8" s="173">
        <f t="shared" si="2"/>
        <v>62798303</v>
      </c>
      <c r="N8" s="174">
        <f t="shared" si="2"/>
        <v>63645630</v>
      </c>
      <c r="O8" s="163">
        <f t="shared" si="1"/>
        <v>719377403</v>
      </c>
      <c r="P8" s="536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>
      <c r="A9" s="4"/>
      <c r="B9" s="545" t="s">
        <v>69</v>
      </c>
      <c r="C9" s="173">
        <f t="shared" ref="C9:N9" si="3">+C21+C33</f>
        <v>25289750</v>
      </c>
      <c r="D9" s="173">
        <f t="shared" si="3"/>
        <v>22308253</v>
      </c>
      <c r="E9" s="173">
        <f t="shared" si="3"/>
        <v>23069554</v>
      </c>
      <c r="F9" s="173">
        <f t="shared" si="3"/>
        <v>19812787</v>
      </c>
      <c r="G9" s="173">
        <f t="shared" si="3"/>
        <v>21765579</v>
      </c>
      <c r="H9" s="173">
        <f t="shared" si="3"/>
        <v>17430958</v>
      </c>
      <c r="I9" s="173">
        <f t="shared" si="3"/>
        <v>19239796</v>
      </c>
      <c r="J9" s="173">
        <f t="shared" si="3"/>
        <v>20566991</v>
      </c>
      <c r="K9" s="173">
        <f t="shared" si="3"/>
        <v>16510050</v>
      </c>
      <c r="L9" s="173">
        <f t="shared" si="3"/>
        <v>24986991</v>
      </c>
      <c r="M9" s="173">
        <f t="shared" si="3"/>
        <v>25623503</v>
      </c>
      <c r="N9" s="174">
        <f t="shared" si="3"/>
        <v>24748401</v>
      </c>
      <c r="O9" s="163">
        <f t="shared" si="1"/>
        <v>261352613</v>
      </c>
      <c r="P9" s="536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>
      <c r="A10" s="4"/>
      <c r="B10" s="545" t="s">
        <v>70</v>
      </c>
      <c r="C10" s="173">
        <f t="shared" ref="C10:N10" si="4">+C22+C34</f>
        <v>14854250</v>
      </c>
      <c r="D10" s="173">
        <f t="shared" si="4"/>
        <v>13896206</v>
      </c>
      <c r="E10" s="173">
        <f t="shared" si="4"/>
        <v>13889442</v>
      </c>
      <c r="F10" s="173">
        <f t="shared" si="4"/>
        <v>8365799</v>
      </c>
      <c r="G10" s="173">
        <f t="shared" si="4"/>
        <v>8583051</v>
      </c>
      <c r="H10" s="173">
        <f t="shared" si="4"/>
        <v>6191832</v>
      </c>
      <c r="I10" s="173">
        <f t="shared" si="4"/>
        <v>7616471</v>
      </c>
      <c r="J10" s="173">
        <f t="shared" si="4"/>
        <v>8208851.4440000001</v>
      </c>
      <c r="K10" s="173">
        <f t="shared" si="4"/>
        <v>6581886</v>
      </c>
      <c r="L10" s="173">
        <f t="shared" si="4"/>
        <v>10074934</v>
      </c>
      <c r="M10" s="173">
        <f t="shared" si="4"/>
        <v>10294543</v>
      </c>
      <c r="N10" s="174">
        <f t="shared" si="4"/>
        <v>13281121</v>
      </c>
      <c r="O10" s="163">
        <f t="shared" si="1"/>
        <v>121838386.44400001</v>
      </c>
      <c r="P10" s="536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>
      <c r="A11" s="4"/>
      <c r="B11" s="545" t="s">
        <v>71</v>
      </c>
      <c r="C11" s="173">
        <f t="shared" ref="C11:N11" si="5">+C23+C35</f>
        <v>7586797</v>
      </c>
      <c r="D11" s="173">
        <f t="shared" si="5"/>
        <v>6686547</v>
      </c>
      <c r="E11" s="173">
        <f t="shared" si="5"/>
        <v>8029179</v>
      </c>
      <c r="F11" s="173">
        <f t="shared" si="5"/>
        <v>7708587</v>
      </c>
      <c r="G11" s="173">
        <f t="shared" si="5"/>
        <v>6907654</v>
      </c>
      <c r="H11" s="173">
        <f t="shared" si="5"/>
        <v>5000123</v>
      </c>
      <c r="I11" s="173">
        <f t="shared" si="5"/>
        <v>5677477</v>
      </c>
      <c r="J11" s="173">
        <f t="shared" si="5"/>
        <v>6518913</v>
      </c>
      <c r="K11" s="173">
        <f t="shared" si="5"/>
        <v>5097997</v>
      </c>
      <c r="L11" s="173">
        <f t="shared" si="5"/>
        <v>6833576</v>
      </c>
      <c r="M11" s="173">
        <f t="shared" si="5"/>
        <v>8160278</v>
      </c>
      <c r="N11" s="174">
        <f t="shared" si="5"/>
        <v>8913686</v>
      </c>
      <c r="O11" s="163">
        <f t="shared" si="1"/>
        <v>83120814</v>
      </c>
      <c r="P11" s="536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3.5" thickBot="1">
      <c r="A12" s="4"/>
      <c r="B12" s="550" t="s">
        <v>72</v>
      </c>
      <c r="C12" s="173">
        <f t="shared" ref="C12:N12" si="6">+C24+C36</f>
        <v>2553015</v>
      </c>
      <c r="D12" s="173">
        <f t="shared" si="6"/>
        <v>2502117</v>
      </c>
      <c r="E12" s="173">
        <f t="shared" si="6"/>
        <v>1787963</v>
      </c>
      <c r="F12" s="310">
        <f t="shared" si="6"/>
        <v>1385829</v>
      </c>
      <c r="G12" s="310">
        <f t="shared" si="6"/>
        <v>1424331</v>
      </c>
      <c r="H12" s="310">
        <f t="shared" si="6"/>
        <v>1307583</v>
      </c>
      <c r="I12" s="310">
        <f t="shared" si="6"/>
        <v>1214186</v>
      </c>
      <c r="J12" s="310">
        <f t="shared" si="6"/>
        <v>1412211</v>
      </c>
      <c r="K12" s="310">
        <f t="shared" si="6"/>
        <v>1237461</v>
      </c>
      <c r="L12" s="310">
        <f t="shared" si="6"/>
        <v>1670849</v>
      </c>
      <c r="M12" s="310">
        <f t="shared" si="6"/>
        <v>1809793</v>
      </c>
      <c r="N12" s="310">
        <f t="shared" si="6"/>
        <v>1986140</v>
      </c>
      <c r="O12" s="179">
        <f t="shared" si="1"/>
        <v>20291478</v>
      </c>
      <c r="P12" s="536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3.5" customHeight="1" thickTop="1">
      <c r="A13" s="4"/>
      <c r="B13" s="571" t="s">
        <v>424</v>
      </c>
      <c r="C13" s="463"/>
      <c r="D13" s="463"/>
      <c r="E13" s="463"/>
      <c r="G13" s="567"/>
      <c r="H13" s="24"/>
      <c r="I13" s="24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</row>
    <row r="14" spans="1:26" ht="12.75" customHeight="1">
      <c r="A14" s="4"/>
      <c r="C14" s="11"/>
      <c r="D14" s="11"/>
      <c r="E14" s="11"/>
      <c r="H14" s="555"/>
      <c r="K14" s="24"/>
      <c r="O14" s="350"/>
      <c r="P14" s="537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25" customHeight="1">
      <c r="A15" s="4"/>
      <c r="B15" s="183" t="s">
        <v>431</v>
      </c>
      <c r="C15" s="107"/>
      <c r="D15" s="107"/>
      <c r="E15" s="107"/>
      <c r="F15" s="107"/>
      <c r="G15" s="107"/>
      <c r="H15" s="493"/>
      <c r="I15" s="107"/>
      <c r="J15" s="107"/>
      <c r="K15" s="107"/>
      <c r="L15" s="107"/>
      <c r="M15" s="107"/>
      <c r="N15" s="107"/>
      <c r="O15" s="72"/>
      <c r="P15" s="535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>
      <c r="A16" s="4"/>
      <c r="B16" s="556" t="s">
        <v>426</v>
      </c>
      <c r="C16" s="557"/>
      <c r="D16" s="558"/>
      <c r="E16" s="559"/>
      <c r="F16" s="559"/>
      <c r="G16" s="559"/>
      <c r="H16" s="559"/>
      <c r="I16" s="107"/>
      <c r="J16" s="107"/>
      <c r="K16" s="107"/>
      <c r="L16" s="107"/>
      <c r="M16" s="107"/>
      <c r="N16" s="107"/>
      <c r="O16" s="72"/>
      <c r="P16" s="535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thickBot="1">
      <c r="A17" s="4"/>
      <c r="B17" s="493"/>
      <c r="C17" s="493"/>
      <c r="D17" s="560"/>
      <c r="E17" s="560"/>
      <c r="F17" s="493"/>
      <c r="G17" s="493"/>
      <c r="H17" s="493"/>
      <c r="I17" s="107"/>
      <c r="J17" s="107"/>
      <c r="K17" s="107"/>
      <c r="L17" s="107"/>
      <c r="M17" s="107"/>
      <c r="O17" s="72"/>
      <c r="P17" s="535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.75" customHeight="1" thickTop="1">
      <c r="A18" s="4"/>
      <c r="B18" s="538" t="s">
        <v>67</v>
      </c>
      <c r="C18" s="539" t="s">
        <v>412</v>
      </c>
      <c r="D18" s="539" t="s">
        <v>413</v>
      </c>
      <c r="E18" s="540" t="s">
        <v>414</v>
      </c>
      <c r="F18" s="539" t="s">
        <v>415</v>
      </c>
      <c r="G18" s="539" t="s">
        <v>416</v>
      </c>
      <c r="H18" s="539" t="s">
        <v>417</v>
      </c>
      <c r="I18" s="539" t="s">
        <v>418</v>
      </c>
      <c r="J18" s="539" t="s">
        <v>419</v>
      </c>
      <c r="K18" s="539" t="s">
        <v>420</v>
      </c>
      <c r="L18" s="539" t="s">
        <v>421</v>
      </c>
      <c r="M18" s="541" t="s">
        <v>422</v>
      </c>
      <c r="N18" s="561" t="s">
        <v>423</v>
      </c>
      <c r="O18" s="67" t="s">
        <v>41</v>
      </c>
      <c r="P18" s="535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>
      <c r="A19" s="4"/>
      <c r="B19" s="542" t="s">
        <v>41</v>
      </c>
      <c r="C19" s="543">
        <f t="shared" ref="C19:L19" si="7">SUM(C20:C24)</f>
        <v>108719809</v>
      </c>
      <c r="D19" s="544">
        <f t="shared" si="7"/>
        <v>92237556</v>
      </c>
      <c r="E19" s="543">
        <f t="shared" si="7"/>
        <v>95694197</v>
      </c>
      <c r="F19" s="543">
        <f t="shared" si="7"/>
        <v>81709937</v>
      </c>
      <c r="G19" s="543">
        <f t="shared" si="7"/>
        <v>93321870</v>
      </c>
      <c r="H19" s="543">
        <f t="shared" si="7"/>
        <v>64019618</v>
      </c>
      <c r="I19" s="543">
        <f t="shared" si="7"/>
        <v>68884535</v>
      </c>
      <c r="J19" s="543">
        <f t="shared" si="7"/>
        <v>80333581.581</v>
      </c>
      <c r="K19" s="543">
        <f t="shared" si="7"/>
        <v>62695350</v>
      </c>
      <c r="L19" s="543">
        <f t="shared" si="7"/>
        <v>93702284</v>
      </c>
      <c r="M19" s="543">
        <f t="shared" ref="M19:N19" si="8">SUM(M20:M24)</f>
        <v>96935757</v>
      </c>
      <c r="N19" s="562">
        <f t="shared" si="8"/>
        <v>99763207</v>
      </c>
      <c r="O19" s="568">
        <f t="shared" ref="O19:O24" si="9">SUM(C19:N19)</f>
        <v>1038017701.581</v>
      </c>
      <c r="P19" s="535"/>
      <c r="Q19" s="564"/>
      <c r="R19" s="493"/>
      <c r="S19" s="493"/>
      <c r="T19" s="493"/>
      <c r="U19" s="493"/>
      <c r="V19" s="493"/>
      <c r="W19" s="493"/>
      <c r="X19" s="493"/>
      <c r="Y19" s="493"/>
      <c r="Z19" s="493"/>
    </row>
    <row r="20" spans="1:26">
      <c r="A20" s="4"/>
      <c r="B20" s="545" t="s">
        <v>68</v>
      </c>
      <c r="C20" s="323">
        <v>74202732</v>
      </c>
      <c r="D20" s="173">
        <v>62380925</v>
      </c>
      <c r="E20" s="572">
        <v>62903955</v>
      </c>
      <c r="F20" s="440">
        <v>53771323</v>
      </c>
      <c r="G20" s="145">
        <v>63773939</v>
      </c>
      <c r="H20" s="145">
        <v>38419655</v>
      </c>
      <c r="I20" s="145">
        <v>40022304</v>
      </c>
      <c r="J20" s="145">
        <v>48714687</v>
      </c>
      <c r="K20" s="145">
        <v>37609143</v>
      </c>
      <c r="L20" s="145">
        <v>56022440</v>
      </c>
      <c r="M20" s="145">
        <v>58140018</v>
      </c>
      <c r="N20" s="174">
        <v>58045059</v>
      </c>
      <c r="O20" s="163">
        <f t="shared" si="9"/>
        <v>654006180</v>
      </c>
      <c r="P20" s="566"/>
      <c r="Q20" s="565"/>
      <c r="R20" s="565"/>
      <c r="S20" s="565"/>
      <c r="T20" s="565"/>
      <c r="U20" s="565"/>
      <c r="V20" s="565"/>
      <c r="W20" s="565"/>
      <c r="X20" s="565"/>
      <c r="Y20" s="565"/>
      <c r="Z20" s="565"/>
    </row>
    <row r="21" spans="1:26" ht="12.75" customHeight="1">
      <c r="A21" s="4"/>
      <c r="B21" s="545" t="s">
        <v>69</v>
      </c>
      <c r="C21" s="173">
        <v>19983439</v>
      </c>
      <c r="D21" s="173">
        <v>17087097</v>
      </c>
      <c r="E21" s="572">
        <v>18080146</v>
      </c>
      <c r="F21" s="440">
        <v>15062846</v>
      </c>
      <c r="G21" s="548">
        <v>16498095</v>
      </c>
      <c r="H21" s="548">
        <v>15314294</v>
      </c>
      <c r="I21" s="145">
        <v>16627012</v>
      </c>
      <c r="J21" s="145">
        <v>18074455</v>
      </c>
      <c r="K21" s="145">
        <v>14328912</v>
      </c>
      <c r="L21" s="145">
        <v>21852762</v>
      </c>
      <c r="M21" s="145">
        <v>21541156</v>
      </c>
      <c r="N21" s="174">
        <v>20971044</v>
      </c>
      <c r="O21" s="163">
        <f t="shared" si="9"/>
        <v>215421258</v>
      </c>
      <c r="P21" s="536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>
      <c r="A22" s="4"/>
      <c r="B22" s="545" t="s">
        <v>70</v>
      </c>
      <c r="C22" s="173">
        <v>6872232</v>
      </c>
      <c r="D22" s="173">
        <v>6046720</v>
      </c>
      <c r="E22" s="572">
        <v>6701440</v>
      </c>
      <c r="F22" s="440">
        <v>5531165</v>
      </c>
      <c r="G22" s="548">
        <v>6140068</v>
      </c>
      <c r="H22" s="548">
        <v>4549044</v>
      </c>
      <c r="I22" s="145">
        <v>5847053</v>
      </c>
      <c r="J22" s="145">
        <v>6206306.5810000002</v>
      </c>
      <c r="K22" s="145">
        <v>4971761</v>
      </c>
      <c r="L22" s="145">
        <v>8021692</v>
      </c>
      <c r="M22" s="145">
        <v>8224918</v>
      </c>
      <c r="N22" s="174">
        <v>10885017</v>
      </c>
      <c r="O22" s="163">
        <f t="shared" si="9"/>
        <v>79997416.581</v>
      </c>
      <c r="P22" s="536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>
      <c r="A23" s="4"/>
      <c r="B23" s="545" t="s">
        <v>71</v>
      </c>
      <c r="C23" s="173">
        <v>6221185</v>
      </c>
      <c r="D23" s="173">
        <v>5516851</v>
      </c>
      <c r="E23" s="572">
        <v>6864256</v>
      </c>
      <c r="F23" s="440">
        <v>6565159</v>
      </c>
      <c r="G23" s="548">
        <v>5975951</v>
      </c>
      <c r="H23" s="548">
        <v>4676549</v>
      </c>
      <c r="I23" s="145">
        <v>5340732</v>
      </c>
      <c r="J23" s="145">
        <v>6108488</v>
      </c>
      <c r="K23" s="145">
        <v>4751873</v>
      </c>
      <c r="L23" s="145">
        <v>6420294</v>
      </c>
      <c r="M23" s="145">
        <v>7548293</v>
      </c>
      <c r="N23" s="174">
        <v>8155118</v>
      </c>
      <c r="O23" s="163">
        <f t="shared" si="9"/>
        <v>74144749</v>
      </c>
      <c r="P23" s="536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thickBot="1">
      <c r="A24" s="4"/>
      <c r="B24" s="550" t="s">
        <v>72</v>
      </c>
      <c r="C24" s="310">
        <v>1440221</v>
      </c>
      <c r="D24" s="310">
        <v>1205963</v>
      </c>
      <c r="E24" s="551">
        <v>1144400</v>
      </c>
      <c r="F24" s="552">
        <v>779444</v>
      </c>
      <c r="G24" s="553">
        <v>933817</v>
      </c>
      <c r="H24" s="553">
        <v>1060076</v>
      </c>
      <c r="I24" s="150">
        <v>1047434</v>
      </c>
      <c r="J24" s="150">
        <v>1229645</v>
      </c>
      <c r="K24" s="150">
        <v>1033661</v>
      </c>
      <c r="L24" s="150">
        <v>1385096</v>
      </c>
      <c r="M24" s="150">
        <v>1481372</v>
      </c>
      <c r="N24" s="563">
        <v>1706969</v>
      </c>
      <c r="O24" s="179">
        <f t="shared" si="9"/>
        <v>14448098</v>
      </c>
      <c r="P24" s="536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thickTop="1">
      <c r="A25" s="4"/>
      <c r="B25" s="571" t="s">
        <v>424</v>
      </c>
      <c r="C25" s="11"/>
      <c r="D25" s="11"/>
      <c r="E25" s="11"/>
      <c r="H25" s="555"/>
      <c r="K25" s="24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</row>
    <row r="26" spans="1:26" ht="15">
      <c r="A26" s="4"/>
      <c r="C26" s="11"/>
      <c r="D26" s="11"/>
      <c r="E26" s="11"/>
      <c r="H26" s="555"/>
      <c r="K26" s="24"/>
      <c r="O26" s="2"/>
      <c r="P26" s="537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>
      <c r="A27" s="4"/>
      <c r="B27" s="183" t="s">
        <v>432</v>
      </c>
      <c r="C27" s="107"/>
      <c r="D27" s="107"/>
      <c r="E27" s="107"/>
      <c r="F27" s="107"/>
      <c r="G27" s="107"/>
      <c r="H27" s="493"/>
      <c r="I27" s="107"/>
      <c r="J27" s="107"/>
      <c r="K27" s="107"/>
      <c r="L27" s="107"/>
      <c r="M27" s="107"/>
      <c r="N27" s="107"/>
      <c r="O27" s="65"/>
      <c r="P27" s="536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>
      <c r="A28" s="4"/>
      <c r="B28" s="556" t="s">
        <v>426</v>
      </c>
      <c r="C28" s="557"/>
      <c r="D28" s="558"/>
      <c r="E28" s="559"/>
      <c r="F28" s="559"/>
      <c r="G28" s="559"/>
      <c r="H28" s="559"/>
      <c r="I28" s="107"/>
      <c r="J28" s="107"/>
      <c r="K28" s="107"/>
      <c r="L28" s="107"/>
      <c r="M28" s="107"/>
      <c r="N28" s="107"/>
      <c r="O28" s="11"/>
      <c r="P28" s="537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3.5" thickBot="1">
      <c r="A29" s="4"/>
      <c r="B29" s="132" t="s">
        <v>84</v>
      </c>
      <c r="C29" s="493"/>
      <c r="D29" s="560"/>
      <c r="E29" s="560"/>
      <c r="F29" s="493"/>
      <c r="G29" s="493"/>
      <c r="H29" s="493"/>
      <c r="I29" s="107"/>
      <c r="J29" s="107"/>
      <c r="K29" s="107"/>
      <c r="L29" s="107"/>
      <c r="M29" s="107"/>
      <c r="O29" s="11"/>
      <c r="P29" s="536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thickTop="1">
      <c r="A30" s="4"/>
      <c r="B30" s="538" t="s">
        <v>67</v>
      </c>
      <c r="C30" s="539" t="s">
        <v>412</v>
      </c>
      <c r="D30" s="539" t="s">
        <v>413</v>
      </c>
      <c r="E30" s="540" t="s">
        <v>414</v>
      </c>
      <c r="F30" s="539" t="s">
        <v>415</v>
      </c>
      <c r="G30" s="539" t="s">
        <v>416</v>
      </c>
      <c r="H30" s="539" t="s">
        <v>417</v>
      </c>
      <c r="I30" s="539" t="s">
        <v>418</v>
      </c>
      <c r="J30" s="539" t="s">
        <v>419</v>
      </c>
      <c r="K30" s="539" t="s">
        <v>420</v>
      </c>
      <c r="L30" s="539" t="s">
        <v>421</v>
      </c>
      <c r="M30" s="541" t="s">
        <v>422</v>
      </c>
      <c r="N30" s="561" t="s">
        <v>423</v>
      </c>
      <c r="O30" s="67" t="s">
        <v>41</v>
      </c>
      <c r="P30" s="537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4"/>
      <c r="B31" s="542" t="s">
        <v>41</v>
      </c>
      <c r="C31" s="543">
        <f t="shared" ref="C31:N31" si="10">SUM(C32:C36)</f>
        <v>25521374</v>
      </c>
      <c r="D31" s="544">
        <f t="shared" si="10"/>
        <v>23901934</v>
      </c>
      <c r="E31" s="543">
        <f t="shared" si="10"/>
        <v>22596362</v>
      </c>
      <c r="F31" s="543">
        <f t="shared" si="10"/>
        <v>15992282</v>
      </c>
      <c r="G31" s="543">
        <f t="shared" si="10"/>
        <v>15936719</v>
      </c>
      <c r="H31" s="543">
        <f t="shared" si="10"/>
        <v>6843101</v>
      </c>
      <c r="I31" s="543">
        <f t="shared" si="10"/>
        <v>7743292</v>
      </c>
      <c r="J31" s="543">
        <f t="shared" si="10"/>
        <v>8194378.8629999999</v>
      </c>
      <c r="K31" s="543">
        <f t="shared" si="10"/>
        <v>7107936</v>
      </c>
      <c r="L31" s="543">
        <f t="shared" si="10"/>
        <v>9563180</v>
      </c>
      <c r="M31" s="543">
        <f t="shared" si="10"/>
        <v>11750663</v>
      </c>
      <c r="N31" s="562">
        <f t="shared" si="10"/>
        <v>12811771</v>
      </c>
      <c r="O31" s="568">
        <f t="shared" ref="O31:O36" si="11">SUM(C31:N31)</f>
        <v>167962992.86300001</v>
      </c>
      <c r="P31" s="536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>
      <c r="A32" s="4"/>
      <c r="B32" s="545" t="s">
        <v>68</v>
      </c>
      <c r="C32" s="323">
        <v>9754639</v>
      </c>
      <c r="D32" s="323">
        <v>8365442</v>
      </c>
      <c r="E32" s="573">
        <v>8610466</v>
      </c>
      <c r="F32" s="440">
        <v>6657894</v>
      </c>
      <c r="G32" s="145">
        <v>6804035</v>
      </c>
      <c r="H32" s="145">
        <v>2512568</v>
      </c>
      <c r="I32" s="145">
        <v>2857593</v>
      </c>
      <c r="J32" s="145">
        <v>3106307</v>
      </c>
      <c r="K32" s="145">
        <v>2766749</v>
      </c>
      <c r="L32" s="145">
        <v>3676674</v>
      </c>
      <c r="M32" s="145">
        <v>4658285</v>
      </c>
      <c r="N32" s="174">
        <v>5600571</v>
      </c>
      <c r="O32" s="163">
        <f t="shared" si="11"/>
        <v>65371223</v>
      </c>
      <c r="P32" s="537"/>
      <c r="Q32" s="175"/>
      <c r="R32" s="175"/>
      <c r="S32" s="11"/>
      <c r="T32" s="11"/>
      <c r="U32" s="11"/>
      <c r="V32" s="11"/>
      <c r="W32" s="11"/>
      <c r="X32" s="11"/>
      <c r="Y32" s="11"/>
      <c r="Z32" s="11"/>
    </row>
    <row r="33" spans="1:26">
      <c r="A33" s="4"/>
      <c r="B33" s="545" t="s">
        <v>69</v>
      </c>
      <c r="C33" s="173">
        <v>5306311</v>
      </c>
      <c r="D33" s="173">
        <v>5221156</v>
      </c>
      <c r="E33" s="574">
        <v>4989408</v>
      </c>
      <c r="F33" s="440">
        <v>4749941</v>
      </c>
      <c r="G33" s="548">
        <v>5267484</v>
      </c>
      <c r="H33" s="548">
        <v>2116664</v>
      </c>
      <c r="I33" s="145">
        <v>2612784</v>
      </c>
      <c r="J33" s="145">
        <v>2492536</v>
      </c>
      <c r="K33" s="145">
        <v>2181138</v>
      </c>
      <c r="L33" s="145">
        <v>3134229</v>
      </c>
      <c r="M33" s="145">
        <v>4082347</v>
      </c>
      <c r="N33" s="174">
        <v>3777357</v>
      </c>
      <c r="O33" s="163">
        <f t="shared" si="11"/>
        <v>45931355</v>
      </c>
      <c r="P33" s="536"/>
      <c r="Q33" s="175"/>
      <c r="R33" s="175"/>
      <c r="S33" s="11"/>
      <c r="T33" s="11"/>
      <c r="U33" s="11"/>
      <c r="V33" s="11"/>
      <c r="W33" s="11"/>
      <c r="X33" s="11"/>
      <c r="Y33" s="11"/>
      <c r="Z33" s="11"/>
    </row>
    <row r="34" spans="1:26" ht="15">
      <c r="A34" s="4"/>
      <c r="B34" s="545" t="s">
        <v>70</v>
      </c>
      <c r="C34" s="173">
        <v>7982018</v>
      </c>
      <c r="D34" s="173">
        <v>7849486</v>
      </c>
      <c r="E34" s="574">
        <v>7188002</v>
      </c>
      <c r="F34" s="440">
        <v>2834634</v>
      </c>
      <c r="G34" s="548">
        <v>2442983</v>
      </c>
      <c r="H34" s="548">
        <v>1642788</v>
      </c>
      <c r="I34" s="145">
        <v>1769418</v>
      </c>
      <c r="J34" s="145">
        <v>2002544.8629999999</v>
      </c>
      <c r="K34" s="145">
        <v>1610125</v>
      </c>
      <c r="L34" s="145">
        <v>2053242</v>
      </c>
      <c r="M34" s="145">
        <v>2069625</v>
      </c>
      <c r="N34" s="174">
        <v>2396104</v>
      </c>
      <c r="O34" s="163">
        <f t="shared" si="11"/>
        <v>41840969.862999998</v>
      </c>
      <c r="P34" s="537"/>
      <c r="Q34" s="175"/>
      <c r="R34" s="175"/>
      <c r="S34" s="11"/>
      <c r="T34" s="11"/>
      <c r="U34" s="11"/>
      <c r="V34" s="11"/>
      <c r="W34" s="11"/>
      <c r="X34" s="11"/>
      <c r="Y34" s="11"/>
      <c r="Z34" s="11"/>
    </row>
    <row r="35" spans="1:26" ht="15">
      <c r="A35" s="4"/>
      <c r="B35" s="545" t="s">
        <v>71</v>
      </c>
      <c r="C35" s="173">
        <v>1365612</v>
      </c>
      <c r="D35" s="173">
        <v>1169696</v>
      </c>
      <c r="E35" s="574">
        <v>1164923</v>
      </c>
      <c r="F35" s="440">
        <v>1143428</v>
      </c>
      <c r="G35" s="548">
        <v>931703</v>
      </c>
      <c r="H35" s="548">
        <v>323574</v>
      </c>
      <c r="I35" s="145">
        <v>336745</v>
      </c>
      <c r="J35" s="145">
        <v>410425</v>
      </c>
      <c r="K35" s="145">
        <v>346124</v>
      </c>
      <c r="L35" s="145">
        <v>413282</v>
      </c>
      <c r="M35" s="145">
        <v>611985</v>
      </c>
      <c r="N35" s="174">
        <v>758568</v>
      </c>
      <c r="O35" s="163">
        <f t="shared" si="11"/>
        <v>8976065</v>
      </c>
      <c r="P35" s="537"/>
      <c r="Q35" s="175"/>
      <c r="R35" s="175"/>
      <c r="S35" s="11"/>
      <c r="T35" s="11"/>
      <c r="U35" s="11"/>
      <c r="V35" s="11"/>
      <c r="W35" s="11"/>
      <c r="X35" s="11"/>
      <c r="Y35" s="11"/>
      <c r="Z35" s="11"/>
    </row>
    <row r="36" spans="1:26" ht="15.75" thickBot="1">
      <c r="A36" s="4"/>
      <c r="B36" s="550" t="s">
        <v>72</v>
      </c>
      <c r="C36" s="310">
        <v>1112794</v>
      </c>
      <c r="D36" s="310">
        <v>1296154</v>
      </c>
      <c r="E36" s="551">
        <v>643563</v>
      </c>
      <c r="F36" s="552">
        <v>606385</v>
      </c>
      <c r="G36" s="553">
        <v>490514</v>
      </c>
      <c r="H36" s="553">
        <v>247507</v>
      </c>
      <c r="I36" s="150">
        <v>166752</v>
      </c>
      <c r="J36" s="150">
        <v>182566</v>
      </c>
      <c r="K36" s="150">
        <v>203800</v>
      </c>
      <c r="L36" s="150">
        <v>285753</v>
      </c>
      <c r="M36" s="150">
        <v>328421</v>
      </c>
      <c r="N36" s="563">
        <v>279171</v>
      </c>
      <c r="O36" s="179">
        <f t="shared" si="11"/>
        <v>5843380</v>
      </c>
      <c r="P36" s="537"/>
      <c r="Q36" s="175"/>
      <c r="R36" s="175"/>
      <c r="S36" s="11"/>
      <c r="T36" s="11"/>
      <c r="U36" s="11"/>
      <c r="V36" s="11"/>
      <c r="W36" s="11"/>
      <c r="X36" s="11"/>
      <c r="Y36" s="11"/>
      <c r="Z36" s="11"/>
    </row>
    <row r="37" spans="1:26" ht="15.75" thickTop="1">
      <c r="A37" s="4"/>
      <c r="B37" s="571" t="s">
        <v>424</v>
      </c>
      <c r="C37" s="463"/>
      <c r="D37" s="463"/>
      <c r="E37" s="463"/>
      <c r="G37" s="554"/>
      <c r="H37" s="24"/>
      <c r="I37" s="24"/>
      <c r="O37" s="181"/>
      <c r="P37" s="537"/>
      <c r="Q37" s="175"/>
      <c r="R37" s="175"/>
      <c r="S37" s="11"/>
      <c r="T37" s="11"/>
      <c r="U37" s="11"/>
      <c r="V37" s="11"/>
      <c r="W37" s="11"/>
      <c r="X37" s="11"/>
      <c r="Y37" s="11"/>
      <c r="Z37" s="11"/>
    </row>
    <row r="38" spans="1:26" ht="15">
      <c r="A38" s="4"/>
      <c r="C38" s="11"/>
      <c r="D38" s="11"/>
      <c r="E38" s="11"/>
      <c r="H38" s="555"/>
      <c r="K38" s="24"/>
      <c r="O38" s="11"/>
      <c r="P38" s="537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536"/>
    </row>
    <row r="40" spans="1:26" ht="15">
      <c r="A40" s="65"/>
      <c r="B40" s="125" t="s">
        <v>433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P40" s="536"/>
    </row>
    <row r="41" spans="1:26" ht="15">
      <c r="A41" s="65"/>
      <c r="B41" s="126" t="s">
        <v>401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536"/>
    </row>
    <row r="42" spans="1:26">
      <c r="A42" s="65"/>
      <c r="B42" s="132" t="s">
        <v>84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536"/>
    </row>
    <row r="43" spans="1:26" ht="13.5" thickBot="1">
      <c r="A43" s="65"/>
      <c r="B43" s="75"/>
      <c r="P43" s="536"/>
    </row>
    <row r="44" spans="1:26" ht="15.75" thickTop="1">
      <c r="A44" s="65"/>
      <c r="B44" s="92" t="s">
        <v>67</v>
      </c>
      <c r="C44" s="66" t="s">
        <v>0</v>
      </c>
      <c r="D44" s="66" t="s">
        <v>1</v>
      </c>
      <c r="E44" s="66" t="s">
        <v>2</v>
      </c>
      <c r="F44" s="66" t="s">
        <v>3</v>
      </c>
      <c r="G44" s="66" t="s">
        <v>4</v>
      </c>
      <c r="H44" s="66" t="s">
        <v>10</v>
      </c>
      <c r="I44" s="66" t="s">
        <v>5</v>
      </c>
      <c r="J44" s="66" t="s">
        <v>6</v>
      </c>
      <c r="K44" s="66" t="s">
        <v>7</v>
      </c>
      <c r="L44" s="66" t="s">
        <v>8</v>
      </c>
      <c r="M44" s="66" t="s">
        <v>11</v>
      </c>
      <c r="N44" s="66" t="s">
        <v>12</v>
      </c>
      <c r="O44" s="67" t="s">
        <v>41</v>
      </c>
      <c r="P44" s="536"/>
    </row>
    <row r="45" spans="1:26" ht="14.25">
      <c r="A45" s="65"/>
      <c r="B45" s="79" t="s">
        <v>68</v>
      </c>
      <c r="C45" s="323">
        <v>215556</v>
      </c>
      <c r="D45" s="56">
        <v>251347</v>
      </c>
      <c r="E45" s="143">
        <v>317283</v>
      </c>
      <c r="F45" s="32">
        <v>360074</v>
      </c>
      <c r="G45" s="127">
        <v>395266</v>
      </c>
      <c r="H45" s="81">
        <v>297093</v>
      </c>
      <c r="I45" s="81">
        <v>385776</v>
      </c>
      <c r="J45" s="128">
        <v>346071</v>
      </c>
      <c r="K45" s="569">
        <v>251870</v>
      </c>
      <c r="L45" s="128">
        <v>340677</v>
      </c>
      <c r="M45" s="128">
        <v>281157</v>
      </c>
      <c r="N45" s="128">
        <v>302975</v>
      </c>
      <c r="O45" s="163">
        <f>SUM(C45:N45)</f>
        <v>3745145</v>
      </c>
      <c r="P45" s="536"/>
    </row>
    <row r="46" spans="1:26" ht="14.25">
      <c r="A46" s="65"/>
      <c r="B46" s="79" t="s">
        <v>69</v>
      </c>
      <c r="C46" s="173">
        <v>23128</v>
      </c>
      <c r="D46" s="56">
        <v>77010</v>
      </c>
      <c r="E46" s="146">
        <v>53964</v>
      </c>
      <c r="F46" s="25">
        <v>111735</v>
      </c>
      <c r="G46" s="80">
        <v>52221</v>
      </c>
      <c r="H46" s="82">
        <v>41522</v>
      </c>
      <c r="I46" s="82">
        <v>6738</v>
      </c>
      <c r="J46" s="129">
        <v>60964</v>
      </c>
      <c r="K46" s="145">
        <v>0</v>
      </c>
      <c r="L46" s="129">
        <v>30297</v>
      </c>
      <c r="M46" s="129">
        <v>59635</v>
      </c>
      <c r="N46" s="129">
        <v>28525</v>
      </c>
      <c r="O46" s="163">
        <f>SUM(C46:N46)</f>
        <v>545739</v>
      </c>
      <c r="P46" s="536"/>
    </row>
    <row r="47" spans="1:26" ht="14.25">
      <c r="A47" s="65"/>
      <c r="B47" s="79" t="s">
        <v>70</v>
      </c>
      <c r="C47" s="173">
        <v>67386</v>
      </c>
      <c r="D47" s="9">
        <v>35663</v>
      </c>
      <c r="E47" s="146">
        <v>16907</v>
      </c>
      <c r="F47" s="25">
        <v>125424</v>
      </c>
      <c r="G47" s="127">
        <v>19289</v>
      </c>
      <c r="H47" s="82">
        <v>29147</v>
      </c>
      <c r="I47" s="82">
        <v>23851</v>
      </c>
      <c r="J47" s="129">
        <v>18585</v>
      </c>
      <c r="K47" s="145">
        <v>50718</v>
      </c>
      <c r="L47" s="129">
        <v>42151</v>
      </c>
      <c r="M47" s="129">
        <v>47147</v>
      </c>
      <c r="N47" s="129">
        <v>11094</v>
      </c>
      <c r="O47" s="163">
        <f>SUM(C47:N47)</f>
        <v>487362</v>
      </c>
      <c r="P47" s="536"/>
    </row>
    <row r="48" spans="1:26" ht="14.25">
      <c r="A48" s="65"/>
      <c r="B48" s="79" t="s">
        <v>71</v>
      </c>
      <c r="C48" s="173">
        <v>0</v>
      </c>
      <c r="D48" s="56">
        <v>0</v>
      </c>
      <c r="E48" s="143">
        <v>0</v>
      </c>
      <c r="F48" s="25">
        <v>0</v>
      </c>
      <c r="G48" s="80">
        <v>0</v>
      </c>
      <c r="H48" s="82">
        <v>0</v>
      </c>
      <c r="I48" s="82">
        <v>0</v>
      </c>
      <c r="J48" s="129">
        <v>0</v>
      </c>
      <c r="K48" s="145">
        <v>0</v>
      </c>
      <c r="L48" s="129">
        <v>0</v>
      </c>
      <c r="M48" s="129">
        <v>0</v>
      </c>
      <c r="N48" s="129">
        <v>0</v>
      </c>
      <c r="O48" s="163">
        <f>SUM(C48:N48)</f>
        <v>0</v>
      </c>
      <c r="P48" s="536"/>
    </row>
    <row r="49" spans="1:16" ht="14.25">
      <c r="A49" s="65"/>
      <c r="B49" s="79" t="s">
        <v>72</v>
      </c>
      <c r="C49" s="325">
        <v>0</v>
      </c>
      <c r="D49" s="56">
        <v>0</v>
      </c>
      <c r="E49" s="143">
        <v>0</v>
      </c>
      <c r="F49" s="25">
        <v>0</v>
      </c>
      <c r="G49" s="80">
        <v>0</v>
      </c>
      <c r="H49" s="82">
        <v>0</v>
      </c>
      <c r="I49" s="82">
        <v>0</v>
      </c>
      <c r="J49" s="129">
        <v>0</v>
      </c>
      <c r="K49" s="570">
        <v>0</v>
      </c>
      <c r="L49" s="129">
        <v>0</v>
      </c>
      <c r="M49" s="129">
        <v>0</v>
      </c>
      <c r="N49" s="129">
        <v>0</v>
      </c>
      <c r="O49" s="163">
        <f>SUM(C49:N49)</f>
        <v>0</v>
      </c>
      <c r="P49" s="536"/>
    </row>
    <row r="50" spans="1:16" ht="15.75" thickBot="1">
      <c r="A50" s="65"/>
      <c r="B50" s="131" t="s">
        <v>41</v>
      </c>
      <c r="C50" s="352">
        <f t="shared" ref="C50:O50" si="12">SUM(C45:C49)</f>
        <v>306070</v>
      </c>
      <c r="D50" s="352">
        <f t="shared" si="12"/>
        <v>364020</v>
      </c>
      <c r="E50" s="352">
        <f t="shared" si="12"/>
        <v>388154</v>
      </c>
      <c r="F50" s="352">
        <f t="shared" si="12"/>
        <v>597233</v>
      </c>
      <c r="G50" s="352">
        <f>SUM(C50:F50)</f>
        <v>1655477</v>
      </c>
      <c r="H50" s="352">
        <f t="shared" si="12"/>
        <v>367762</v>
      </c>
      <c r="I50" s="352">
        <f t="shared" si="12"/>
        <v>416365</v>
      </c>
      <c r="J50" s="352">
        <f t="shared" si="12"/>
        <v>425620</v>
      </c>
      <c r="K50" s="178">
        <f t="shared" si="12"/>
        <v>302588</v>
      </c>
      <c r="L50" s="352">
        <f t="shared" si="12"/>
        <v>413125</v>
      </c>
      <c r="M50" s="352">
        <f t="shared" si="12"/>
        <v>387939</v>
      </c>
      <c r="N50" s="352">
        <f t="shared" si="12"/>
        <v>342594</v>
      </c>
      <c r="O50" s="353">
        <f t="shared" si="12"/>
        <v>4778246</v>
      </c>
      <c r="P50" s="536"/>
    </row>
    <row r="51" spans="1:16" ht="13.5" thickTop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536"/>
    </row>
    <row r="52" spans="1:16">
      <c r="O52" s="2" t="s">
        <v>9</v>
      </c>
      <c r="P52" s="536"/>
    </row>
  </sheetData>
  <hyperlinks>
    <hyperlink ref="B5" location="INDICE!C3" display="Volver al Indice"/>
    <hyperlink ref="B30" location="INDICE!C3" display="Volver al Indice"/>
    <hyperlink ref="O52" location="INDICE!C3" display="Volver al Indice"/>
  </hyperlink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4">
    <pageSetUpPr fitToPage="1"/>
  </sheetPr>
  <dimension ref="A1:P15"/>
  <sheetViews>
    <sheetView zoomScale="90" zoomScaleNormal="90" workbookViewId="0">
      <selection activeCell="B4" sqref="B4"/>
    </sheetView>
  </sheetViews>
  <sheetFormatPr baseColWidth="10" defaultColWidth="4.28515625" defaultRowHeight="12.75"/>
  <cols>
    <col min="1" max="1" width="4.28515625" customWidth="1"/>
    <col min="2" max="2" width="16.28515625" bestFit="1" customWidth="1"/>
    <col min="3" max="8" width="10.140625" bestFit="1" customWidth="1"/>
    <col min="9" max="10" width="10.28515625" bestFit="1" customWidth="1"/>
    <col min="11" max="11" width="11.7109375" customWidth="1"/>
    <col min="12" max="12" width="10.85546875" customWidth="1"/>
    <col min="13" max="13" width="12.140625" bestFit="1" customWidth="1"/>
    <col min="14" max="14" width="11.28515625" bestFit="1" customWidth="1"/>
    <col min="15" max="15" width="13.42578125" bestFit="1" customWidth="1"/>
    <col min="16" max="16" width="1.5703125" bestFit="1" customWidth="1"/>
  </cols>
  <sheetData>
    <row r="1" spans="1:16" ht="1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4"/>
    </row>
    <row r="2" spans="1:16" ht="15.75">
      <c r="A2" s="133"/>
      <c r="B2" s="252" t="s">
        <v>28</v>
      </c>
      <c r="C2" s="251"/>
      <c r="D2" s="251"/>
      <c r="E2" s="251"/>
      <c r="F2" s="251"/>
      <c r="G2" s="251"/>
      <c r="H2" s="134"/>
      <c r="I2" s="134"/>
      <c r="J2" s="134"/>
      <c r="K2" s="134"/>
      <c r="L2" s="134"/>
      <c r="M2" s="134"/>
      <c r="N2" s="134"/>
      <c r="O2" s="134"/>
      <c r="P2" s="4" t="s">
        <v>14</v>
      </c>
    </row>
    <row r="3" spans="1:16" ht="15.75">
      <c r="A3" s="133"/>
      <c r="B3" s="126" t="s">
        <v>401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4"/>
    </row>
    <row r="4" spans="1:16" ht="15.75" thickBot="1">
      <c r="A4" s="133"/>
      <c r="B4" s="2" t="s">
        <v>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4"/>
    </row>
    <row r="5" spans="1:16" ht="16.5" thickTop="1">
      <c r="A5" s="133"/>
      <c r="B5" s="136" t="s">
        <v>85</v>
      </c>
      <c r="C5" s="137" t="s">
        <v>0</v>
      </c>
      <c r="D5" s="137" t="s">
        <v>1</v>
      </c>
      <c r="E5" s="138" t="s">
        <v>2</v>
      </c>
      <c r="F5" s="138" t="s">
        <v>3</v>
      </c>
      <c r="G5" s="138" t="s">
        <v>4</v>
      </c>
      <c r="H5" s="139" t="s">
        <v>10</v>
      </c>
      <c r="I5" s="139" t="s">
        <v>5</v>
      </c>
      <c r="J5" s="139" t="s">
        <v>6</v>
      </c>
      <c r="K5" s="139" t="s">
        <v>7</v>
      </c>
      <c r="L5" s="139" t="s">
        <v>8</v>
      </c>
      <c r="M5" s="139" t="s">
        <v>11</v>
      </c>
      <c r="N5" s="139" t="s">
        <v>12</v>
      </c>
      <c r="O5" s="139" t="s">
        <v>13</v>
      </c>
      <c r="P5" s="4"/>
    </row>
    <row r="6" spans="1:16" ht="24.75" customHeight="1">
      <c r="A6" s="133"/>
      <c r="B6" s="140" t="s">
        <v>86</v>
      </c>
      <c r="C6" s="141">
        <f>+C7+C8+C9+C10+C11</f>
        <v>2851849</v>
      </c>
      <c r="D6" s="141">
        <f t="shared" ref="D6:O6" si="0">+D7+D8+D9+D10+D11</f>
        <v>2860727</v>
      </c>
      <c r="E6" s="141">
        <f t="shared" si="0"/>
        <v>2923776</v>
      </c>
      <c r="F6" s="141">
        <f t="shared" si="0"/>
        <v>2880068</v>
      </c>
      <c r="G6" s="141">
        <f t="shared" si="0"/>
        <v>2846767</v>
      </c>
      <c r="H6" s="141">
        <f t="shared" si="0"/>
        <v>2809307</v>
      </c>
      <c r="I6" s="141">
        <f t="shared" si="0"/>
        <v>2804732</v>
      </c>
      <c r="J6" s="141">
        <f t="shared" si="0"/>
        <v>2813064</v>
      </c>
      <c r="K6" s="141">
        <f t="shared" si="0"/>
        <v>2810307</v>
      </c>
      <c r="L6" s="141">
        <f t="shared" si="0"/>
        <v>2775747</v>
      </c>
      <c r="M6" s="141">
        <f t="shared" si="0"/>
        <v>2837785</v>
      </c>
      <c r="N6" s="141">
        <f t="shared" si="0"/>
        <v>2915974</v>
      </c>
      <c r="O6" s="141">
        <f t="shared" si="0"/>
        <v>2844175.2500000005</v>
      </c>
      <c r="P6" s="4"/>
    </row>
    <row r="7" spans="1:16" ht="24.95" customHeight="1">
      <c r="A7" s="133"/>
      <c r="B7" s="142" t="s">
        <v>87</v>
      </c>
      <c r="C7" s="173">
        <v>1529131</v>
      </c>
      <c r="D7" s="143">
        <v>1536681</v>
      </c>
      <c r="E7" s="143">
        <v>1544127</v>
      </c>
      <c r="F7" s="143">
        <v>1562363</v>
      </c>
      <c r="G7" s="143">
        <v>1535789</v>
      </c>
      <c r="H7" s="144">
        <v>1532546</v>
      </c>
      <c r="I7" s="145">
        <v>1524326</v>
      </c>
      <c r="J7" s="145">
        <v>1529396</v>
      </c>
      <c r="K7" s="145">
        <v>1534456</v>
      </c>
      <c r="L7" s="145">
        <v>1512179</v>
      </c>
      <c r="M7" s="145">
        <v>1554060</v>
      </c>
      <c r="N7" s="145">
        <v>1608879</v>
      </c>
      <c r="O7" s="130">
        <f>AVERAGE(C7:N7)</f>
        <v>1541994.4166666667</v>
      </c>
      <c r="P7" s="4"/>
    </row>
    <row r="8" spans="1:16" ht="24.95" customHeight="1">
      <c r="A8" s="133"/>
      <c r="B8" s="142" t="s">
        <v>88</v>
      </c>
      <c r="C8" s="173">
        <v>622140</v>
      </c>
      <c r="D8" s="143">
        <v>621056</v>
      </c>
      <c r="E8" s="143">
        <v>676470</v>
      </c>
      <c r="F8" s="143">
        <v>614811</v>
      </c>
      <c r="G8" s="143">
        <v>612903</v>
      </c>
      <c r="H8" s="144">
        <v>609120</v>
      </c>
      <c r="I8" s="145">
        <v>607780</v>
      </c>
      <c r="J8" s="145">
        <v>610058</v>
      </c>
      <c r="K8" s="145">
        <v>604167</v>
      </c>
      <c r="L8" s="145">
        <v>599095</v>
      </c>
      <c r="M8" s="145">
        <v>611338</v>
      </c>
      <c r="N8" s="145">
        <v>625522</v>
      </c>
      <c r="O8" s="130">
        <f>AVERAGE(C8:N8)</f>
        <v>617871.66666666663</v>
      </c>
      <c r="P8" s="4"/>
    </row>
    <row r="9" spans="1:16" ht="24.95" customHeight="1">
      <c r="A9" s="133"/>
      <c r="B9" s="142" t="s">
        <v>89</v>
      </c>
      <c r="C9" s="173">
        <v>238883</v>
      </c>
      <c r="D9" s="143">
        <v>237578</v>
      </c>
      <c r="E9" s="143">
        <v>233149</v>
      </c>
      <c r="F9" s="143">
        <v>235255</v>
      </c>
      <c r="G9" s="579">
        <v>242245</v>
      </c>
      <c r="H9" s="395">
        <v>220222</v>
      </c>
      <c r="I9" s="145">
        <v>226099</v>
      </c>
      <c r="J9" s="145">
        <v>229309</v>
      </c>
      <c r="K9" s="145">
        <v>229846</v>
      </c>
      <c r="L9" s="145">
        <v>232547</v>
      </c>
      <c r="M9" s="145">
        <v>229517</v>
      </c>
      <c r="N9" s="145">
        <v>230310</v>
      </c>
      <c r="O9" s="130">
        <f>AVERAGE(C9:N9)</f>
        <v>232080</v>
      </c>
      <c r="P9" s="4"/>
    </row>
    <row r="10" spans="1:16" ht="24.95" customHeight="1">
      <c r="A10" s="133"/>
      <c r="B10" s="142" t="s">
        <v>90</v>
      </c>
      <c r="C10" s="173">
        <v>333187</v>
      </c>
      <c r="D10" s="146">
        <v>336301</v>
      </c>
      <c r="E10" s="146">
        <v>342358</v>
      </c>
      <c r="F10" s="146">
        <v>338650</v>
      </c>
      <c r="G10" s="146">
        <v>331864</v>
      </c>
      <c r="H10" s="144">
        <v>328297</v>
      </c>
      <c r="I10" s="145">
        <v>327599</v>
      </c>
      <c r="J10" s="145">
        <v>327306</v>
      </c>
      <c r="K10" s="145">
        <v>325558</v>
      </c>
      <c r="L10" s="145">
        <v>318331</v>
      </c>
      <c r="M10" s="145">
        <v>326787</v>
      </c>
      <c r="N10" s="145">
        <v>333957</v>
      </c>
      <c r="O10" s="130">
        <f>AVERAGE(C10:N10)</f>
        <v>330849.58333333331</v>
      </c>
      <c r="P10" s="4"/>
    </row>
    <row r="11" spans="1:16" ht="24.95" customHeight="1" thickBot="1">
      <c r="A11" s="133"/>
      <c r="B11" s="147" t="s">
        <v>91</v>
      </c>
      <c r="C11" s="325">
        <v>128508</v>
      </c>
      <c r="D11" s="148">
        <v>129111</v>
      </c>
      <c r="E11" s="148">
        <v>127672</v>
      </c>
      <c r="F11" s="148">
        <v>128989</v>
      </c>
      <c r="G11" s="148">
        <v>123966</v>
      </c>
      <c r="H11" s="149">
        <v>119122</v>
      </c>
      <c r="I11" s="150">
        <v>118928</v>
      </c>
      <c r="J11" s="150">
        <v>116995</v>
      </c>
      <c r="K11" s="150">
        <v>116280</v>
      </c>
      <c r="L11" s="150">
        <v>113595</v>
      </c>
      <c r="M11" s="150">
        <v>116083</v>
      </c>
      <c r="N11" s="150">
        <v>117306</v>
      </c>
      <c r="O11" s="130">
        <f>AVERAGE(C11:N11)</f>
        <v>121379.58333333333</v>
      </c>
      <c r="P11" s="4"/>
    </row>
    <row r="12" spans="1:16" ht="15.75" thickTop="1">
      <c r="A12" s="133"/>
      <c r="B12" s="246"/>
      <c r="C12" s="483"/>
      <c r="D12" s="483"/>
      <c r="E12" s="483"/>
      <c r="F12" s="483"/>
      <c r="G12" s="483"/>
      <c r="H12" s="4"/>
      <c r="I12" s="4"/>
      <c r="J12" s="4"/>
      <c r="K12" s="4"/>
      <c r="L12" s="4"/>
      <c r="M12" s="4"/>
      <c r="N12" s="4"/>
      <c r="O12" s="4"/>
      <c r="P12" s="4"/>
    </row>
    <row r="13" spans="1:16" ht="15">
      <c r="A13" s="13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5">
      <c r="A14" s="13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 t="s">
        <v>9</v>
      </c>
      <c r="P14" s="4"/>
    </row>
    <row r="15" spans="1:16" ht="15">
      <c r="A15" s="13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phoneticPr fontId="0" type="noConversion"/>
  <hyperlinks>
    <hyperlink ref="O14" location="INDICE!C3" display="Volver al Indice"/>
    <hyperlink ref="B4" location="INDICE!C3" display="Volver al Indice"/>
    <hyperlink ref="B2:G2" location="NUMERO_DE_TRABAJADORES_COTIZANTES_AL_REGIMEN_SIL__POR_C.C.A.F." display="NUMERO DE TRABAJADORES COTIZANTES AL REGIMEN SIL, POR C.C.A.F."/>
  </hyperlinks>
  <printOptions horizontalCentered="1"/>
  <pageMargins left="0.19685039370078741" right="0.19685039370078741" top="0.78740157480314965" bottom="0.98425196850393704" header="0" footer="0"/>
  <pageSetup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27">
    <pageSetUpPr fitToPage="1"/>
  </sheetPr>
  <dimension ref="A1:P40"/>
  <sheetViews>
    <sheetView zoomScale="90" zoomScaleNormal="90" workbookViewId="0">
      <selection activeCell="B4" sqref="B4"/>
    </sheetView>
  </sheetViews>
  <sheetFormatPr baseColWidth="10" defaultColWidth="4.5703125" defaultRowHeight="12.75"/>
  <cols>
    <col min="1" max="1" width="4.5703125" customWidth="1"/>
    <col min="2" max="2" width="18.5703125" customWidth="1"/>
    <col min="3" max="5" width="11.42578125" bestFit="1" customWidth="1"/>
    <col min="6" max="6" width="11.28515625" bestFit="1" customWidth="1"/>
    <col min="7" max="8" width="11.42578125" bestFit="1" customWidth="1"/>
    <col min="9" max="12" width="11.28515625" customWidth="1"/>
    <col min="13" max="13" width="12.140625" bestFit="1" customWidth="1"/>
    <col min="14" max="14" width="11.42578125" bestFit="1" customWidth="1"/>
    <col min="15" max="15" width="13.425781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134" t="s">
        <v>229</v>
      </c>
      <c r="C2" s="98"/>
      <c r="D2" s="235"/>
      <c r="E2" s="235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</row>
    <row r="3" spans="1:16" ht="15.75">
      <c r="A3" s="4"/>
      <c r="B3" s="134" t="s">
        <v>403</v>
      </c>
      <c r="C3" s="98"/>
      <c r="D3" s="235"/>
      <c r="E3" s="235"/>
      <c r="F3" s="75"/>
      <c r="G3" s="75"/>
      <c r="H3" s="75"/>
      <c r="I3" s="75"/>
      <c r="J3" s="75"/>
      <c r="K3" s="75"/>
      <c r="L3" s="75"/>
      <c r="M3" s="75"/>
      <c r="N3" s="75"/>
      <c r="O3" s="75"/>
      <c r="P3" s="4"/>
    </row>
    <row r="4" spans="1:16" ht="15.75" thickBot="1">
      <c r="A4" s="4"/>
      <c r="B4" s="2" t="s">
        <v>9</v>
      </c>
      <c r="C4" s="135"/>
      <c r="D4" s="135"/>
      <c r="E4" s="135"/>
      <c r="F4" s="64"/>
      <c r="G4" s="64"/>
      <c r="H4" s="64"/>
      <c r="I4" s="64"/>
      <c r="J4" s="64"/>
      <c r="K4" s="64"/>
      <c r="L4" s="64"/>
      <c r="M4" s="64"/>
      <c r="N4" s="64"/>
      <c r="O4" s="64"/>
      <c r="P4" s="4"/>
    </row>
    <row r="5" spans="1:16" ht="16.5" thickTop="1">
      <c r="A5" s="4"/>
      <c r="B5" s="236"/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10</v>
      </c>
      <c r="I5" s="67" t="s">
        <v>5</v>
      </c>
      <c r="J5" s="67" t="s">
        <v>6</v>
      </c>
      <c r="K5" s="77" t="s">
        <v>7</v>
      </c>
      <c r="L5" s="67" t="s">
        <v>8</v>
      </c>
      <c r="M5" s="67" t="s">
        <v>11</v>
      </c>
      <c r="N5" s="67" t="s">
        <v>12</v>
      </c>
      <c r="O5" s="67" t="s">
        <v>41</v>
      </c>
      <c r="P5" s="4"/>
    </row>
    <row r="6" spans="1:16" ht="15.75">
      <c r="A6" s="4"/>
      <c r="B6" s="237" t="s">
        <v>230</v>
      </c>
      <c r="C6" s="141">
        <f t="shared" ref="C6:O6" si="0">+C7+C8+C9+C10+C11</f>
        <v>100032</v>
      </c>
      <c r="D6" s="141">
        <f t="shared" si="0"/>
        <v>102399</v>
      </c>
      <c r="E6" s="141">
        <f t="shared" si="0"/>
        <v>113413</v>
      </c>
      <c r="F6" s="141">
        <f t="shared" si="0"/>
        <v>112949</v>
      </c>
      <c r="G6" s="141">
        <f t="shared" si="0"/>
        <v>119331</v>
      </c>
      <c r="H6" s="141">
        <f t="shared" si="0"/>
        <v>124903</v>
      </c>
      <c r="I6" s="141">
        <f t="shared" si="0"/>
        <v>130460</v>
      </c>
      <c r="J6" s="141">
        <f t="shared" si="0"/>
        <v>154602</v>
      </c>
      <c r="K6" s="141">
        <f t="shared" si="0"/>
        <v>115065</v>
      </c>
      <c r="L6" s="141">
        <f t="shared" si="0"/>
        <v>142233</v>
      </c>
      <c r="M6" s="141">
        <f t="shared" si="0"/>
        <v>120713</v>
      </c>
      <c r="N6" s="141">
        <f t="shared" si="0"/>
        <v>116254</v>
      </c>
      <c r="O6" s="141">
        <f t="shared" si="0"/>
        <v>1452354</v>
      </c>
      <c r="P6" s="4"/>
    </row>
    <row r="7" spans="1:16" ht="15">
      <c r="A7" s="4"/>
      <c r="B7" s="238" t="s">
        <v>225</v>
      </c>
      <c r="C7" s="239">
        <v>61900</v>
      </c>
      <c r="D7" s="240">
        <v>55072</v>
      </c>
      <c r="E7" s="240">
        <v>62565</v>
      </c>
      <c r="F7" s="240">
        <v>66048</v>
      </c>
      <c r="G7" s="240">
        <v>71287</v>
      </c>
      <c r="H7" s="240">
        <v>67855</v>
      </c>
      <c r="I7" s="240">
        <v>72362</v>
      </c>
      <c r="J7" s="143">
        <v>76011</v>
      </c>
      <c r="K7" s="145">
        <v>62296</v>
      </c>
      <c r="L7" s="145">
        <v>69691</v>
      </c>
      <c r="M7" s="145">
        <v>62290</v>
      </c>
      <c r="N7" s="249">
        <v>60656</v>
      </c>
      <c r="O7" s="241">
        <f>SUM(C7:N7)</f>
        <v>788033</v>
      </c>
      <c r="P7" s="4"/>
    </row>
    <row r="8" spans="1:16" ht="15">
      <c r="A8" s="4"/>
      <c r="B8" s="238" t="s">
        <v>88</v>
      </c>
      <c r="C8" s="239">
        <v>15748</v>
      </c>
      <c r="D8" s="240">
        <v>23041</v>
      </c>
      <c r="E8" s="532">
        <v>26198</v>
      </c>
      <c r="F8" s="240">
        <v>23528</v>
      </c>
      <c r="G8" s="240">
        <v>23527</v>
      </c>
      <c r="H8" s="240">
        <v>25571</v>
      </c>
      <c r="I8" s="240">
        <v>29142</v>
      </c>
      <c r="J8" s="145">
        <v>35706</v>
      </c>
      <c r="K8" s="145">
        <v>26217</v>
      </c>
      <c r="L8" s="145">
        <v>34253</v>
      </c>
      <c r="M8" s="145">
        <v>29240</v>
      </c>
      <c r="N8" s="249">
        <v>29170</v>
      </c>
      <c r="O8" s="241">
        <f>SUM(C8:N8)</f>
        <v>321341</v>
      </c>
      <c r="P8" s="4"/>
    </row>
    <row r="9" spans="1:16" ht="15">
      <c r="A9" s="4"/>
      <c r="B9" s="238" t="s">
        <v>89</v>
      </c>
      <c r="C9" s="788">
        <v>10212</v>
      </c>
      <c r="D9" s="789">
        <v>10896</v>
      </c>
      <c r="E9" s="789">
        <v>11397</v>
      </c>
      <c r="F9" s="789">
        <v>9927</v>
      </c>
      <c r="G9" s="790">
        <v>10987</v>
      </c>
      <c r="H9" s="240">
        <v>17206</v>
      </c>
      <c r="I9" s="240">
        <v>15548</v>
      </c>
      <c r="J9" s="145">
        <v>19535</v>
      </c>
      <c r="K9" s="145">
        <v>10623</v>
      </c>
      <c r="L9" s="145">
        <v>15812</v>
      </c>
      <c r="M9" s="145">
        <v>11258</v>
      </c>
      <c r="N9" s="249">
        <v>9124</v>
      </c>
      <c r="O9" s="241">
        <f>SUM(C9:N9)</f>
        <v>152525</v>
      </c>
      <c r="P9" s="4"/>
    </row>
    <row r="10" spans="1:16" ht="15">
      <c r="A10" s="4"/>
      <c r="B10" s="238" t="s">
        <v>226</v>
      </c>
      <c r="C10" s="240">
        <v>9754</v>
      </c>
      <c r="D10" s="240">
        <v>10529</v>
      </c>
      <c r="E10" s="240">
        <v>10955</v>
      </c>
      <c r="F10" s="240">
        <v>10210</v>
      </c>
      <c r="G10" s="240">
        <v>10635</v>
      </c>
      <c r="H10" s="240">
        <v>11653</v>
      </c>
      <c r="I10" s="240">
        <v>11055</v>
      </c>
      <c r="J10" s="145">
        <v>19772</v>
      </c>
      <c r="K10" s="145">
        <v>13895</v>
      </c>
      <c r="L10" s="145">
        <v>19338</v>
      </c>
      <c r="M10" s="145">
        <v>15469</v>
      </c>
      <c r="N10" s="249">
        <v>14696</v>
      </c>
      <c r="O10" s="241">
        <f>SUM(C10:N10)</f>
        <v>157961</v>
      </c>
      <c r="P10" s="4"/>
    </row>
    <row r="11" spans="1:16" ht="15.75" thickBot="1">
      <c r="A11" s="4"/>
      <c r="B11" s="242" t="s">
        <v>231</v>
      </c>
      <c r="C11" s="243">
        <v>2418</v>
      </c>
      <c r="D11" s="244">
        <v>2861</v>
      </c>
      <c r="E11" s="244">
        <v>2298</v>
      </c>
      <c r="F11" s="244">
        <v>3236</v>
      </c>
      <c r="G11" s="244">
        <v>2895</v>
      </c>
      <c r="H11" s="244">
        <v>2618</v>
      </c>
      <c r="I11" s="244">
        <v>2353</v>
      </c>
      <c r="J11" s="150">
        <v>3578</v>
      </c>
      <c r="K11" s="150">
        <v>2034</v>
      </c>
      <c r="L11" s="150">
        <v>3139</v>
      </c>
      <c r="M11" s="150">
        <v>2456</v>
      </c>
      <c r="N11" s="250">
        <v>2608</v>
      </c>
      <c r="O11" s="245">
        <f>SUM(C11:N11)</f>
        <v>32494</v>
      </c>
      <c r="P11" s="4"/>
    </row>
    <row r="12" spans="1:16" ht="15.75" thickTop="1">
      <c r="A12" s="4"/>
      <c r="B12" s="246" t="s">
        <v>232</v>
      </c>
      <c r="C12" s="64"/>
      <c r="D12" s="247"/>
      <c r="E12" s="247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4"/>
    </row>
    <row r="13" spans="1:16">
      <c r="A13" s="4"/>
      <c r="B13" s="791" t="s">
        <v>837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4"/>
    </row>
    <row r="14" spans="1:16">
      <c r="A14" s="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4"/>
    </row>
    <row r="15" spans="1:16" ht="5.25" customHeight="1">
      <c r="A15" s="4"/>
      <c r="B15" s="248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4"/>
    </row>
    <row r="16" spans="1:16" ht="15">
      <c r="A16" s="4"/>
      <c r="B16" s="784" t="s">
        <v>30</v>
      </c>
      <c r="C16" s="753"/>
      <c r="D16" s="753"/>
      <c r="E16" s="753"/>
      <c r="F16" s="753"/>
      <c r="G16" s="753"/>
      <c r="H16" s="753"/>
      <c r="I16" s="753"/>
      <c r="J16" s="753"/>
      <c r="K16" s="753"/>
      <c r="L16" s="753"/>
      <c r="M16" s="753"/>
      <c r="N16" s="753"/>
      <c r="O16" s="753"/>
      <c r="P16" s="4"/>
    </row>
    <row r="17" spans="1:16" ht="15">
      <c r="A17" s="4"/>
      <c r="B17" s="134" t="s">
        <v>403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4"/>
    </row>
    <row r="18" spans="1:16" ht="15.75" thickBot="1">
      <c r="A18" s="4"/>
      <c r="B18" s="135"/>
      <c r="C18" s="135"/>
      <c r="D18" s="135"/>
      <c r="E18" s="135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4"/>
    </row>
    <row r="19" spans="1:16" ht="16.5" thickTop="1">
      <c r="A19" s="4"/>
      <c r="B19" s="236"/>
      <c r="C19" s="66" t="s">
        <v>0</v>
      </c>
      <c r="D19" s="66" t="s">
        <v>1</v>
      </c>
      <c r="E19" s="66" t="s">
        <v>2</v>
      </c>
      <c r="F19" s="66" t="s">
        <v>3</v>
      </c>
      <c r="G19" s="66" t="s">
        <v>4</v>
      </c>
      <c r="H19" s="67" t="s">
        <v>10</v>
      </c>
      <c r="I19" s="67" t="s">
        <v>5</v>
      </c>
      <c r="J19" s="67" t="s">
        <v>6</v>
      </c>
      <c r="K19" s="77" t="s">
        <v>7</v>
      </c>
      <c r="L19" s="67" t="s">
        <v>8</v>
      </c>
      <c r="M19" s="67" t="s">
        <v>11</v>
      </c>
      <c r="N19" s="67" t="s">
        <v>12</v>
      </c>
      <c r="O19" s="67" t="s">
        <v>41</v>
      </c>
      <c r="P19" s="4"/>
    </row>
    <row r="20" spans="1:16" ht="15.75">
      <c r="A20" s="4"/>
      <c r="B20" s="237" t="s">
        <v>230</v>
      </c>
      <c r="C20" s="141">
        <f t="shared" ref="C20:O20" si="1">+C21+C22+C23+C24+C25</f>
        <v>1931389</v>
      </c>
      <c r="D20" s="141">
        <f t="shared" si="1"/>
        <v>1818095</v>
      </c>
      <c r="E20" s="141">
        <f t="shared" si="1"/>
        <v>1982597</v>
      </c>
      <c r="F20" s="141">
        <f t="shared" si="1"/>
        <v>1926843</v>
      </c>
      <c r="G20" s="141">
        <f t="shared" si="1"/>
        <v>1993819</v>
      </c>
      <c r="H20" s="141">
        <f t="shared" si="1"/>
        <v>1843605</v>
      </c>
      <c r="I20" s="141">
        <f t="shared" si="1"/>
        <v>1829837</v>
      </c>
      <c r="J20" s="141">
        <f t="shared" si="1"/>
        <v>2155821</v>
      </c>
      <c r="K20" s="141">
        <f t="shared" si="1"/>
        <v>1719282</v>
      </c>
      <c r="L20" s="141">
        <f t="shared" si="1"/>
        <v>2108051</v>
      </c>
      <c r="M20" s="141">
        <f t="shared" si="1"/>
        <v>1826398</v>
      </c>
      <c r="N20" s="141">
        <f t="shared" si="1"/>
        <v>1767643</v>
      </c>
      <c r="O20" s="141">
        <f t="shared" si="1"/>
        <v>22903380</v>
      </c>
      <c r="P20" s="4"/>
    </row>
    <row r="21" spans="1:16" ht="15">
      <c r="A21" s="4"/>
      <c r="B21" s="238" t="s">
        <v>225</v>
      </c>
      <c r="C21" s="239">
        <v>1108386</v>
      </c>
      <c r="D21" s="240">
        <v>963774</v>
      </c>
      <c r="E21" s="240">
        <v>1088285</v>
      </c>
      <c r="F21" s="240">
        <v>1074784</v>
      </c>
      <c r="G21" s="240">
        <v>1137576</v>
      </c>
      <c r="H21" s="240">
        <v>1028931</v>
      </c>
      <c r="I21" s="240">
        <v>1074745</v>
      </c>
      <c r="J21" s="143">
        <v>1185840</v>
      </c>
      <c r="K21" s="145">
        <v>979144</v>
      </c>
      <c r="L21" s="145">
        <v>1108549</v>
      </c>
      <c r="M21" s="145">
        <v>958768</v>
      </c>
      <c r="N21" s="249">
        <v>957405</v>
      </c>
      <c r="O21" s="241">
        <f>SUM(C21:N21)</f>
        <v>12666187</v>
      </c>
      <c r="P21" s="4"/>
    </row>
    <row r="22" spans="1:16" ht="15">
      <c r="A22" s="4"/>
      <c r="B22" s="238" t="s">
        <v>88</v>
      </c>
      <c r="C22" s="239">
        <v>369134</v>
      </c>
      <c r="D22" s="240">
        <v>380310</v>
      </c>
      <c r="E22" s="240">
        <v>427298</v>
      </c>
      <c r="F22" s="240">
        <v>382822</v>
      </c>
      <c r="G22" s="240">
        <v>402438</v>
      </c>
      <c r="H22" s="240">
        <v>393888</v>
      </c>
      <c r="I22" s="240">
        <v>369057</v>
      </c>
      <c r="J22" s="145">
        <v>479605</v>
      </c>
      <c r="K22" s="145">
        <v>371462</v>
      </c>
      <c r="L22" s="145">
        <v>467007</v>
      </c>
      <c r="M22" s="145">
        <v>403884</v>
      </c>
      <c r="N22" s="249">
        <v>393230</v>
      </c>
      <c r="O22" s="241">
        <f>SUM(C22:N22)</f>
        <v>4840135</v>
      </c>
      <c r="P22" s="4"/>
    </row>
    <row r="23" spans="1:16" ht="15">
      <c r="A23" s="4"/>
      <c r="B23" s="238" t="s">
        <v>89</v>
      </c>
      <c r="C23" s="788">
        <v>195295</v>
      </c>
      <c r="D23" s="789">
        <v>208530</v>
      </c>
      <c r="E23" s="789">
        <v>201926</v>
      </c>
      <c r="F23" s="789">
        <v>201125</v>
      </c>
      <c r="G23" s="790">
        <v>197074</v>
      </c>
      <c r="H23" s="240">
        <v>168876</v>
      </c>
      <c r="I23" s="240">
        <v>162817</v>
      </c>
      <c r="J23" s="145">
        <v>202619</v>
      </c>
      <c r="K23" s="145">
        <v>165828</v>
      </c>
      <c r="L23" s="145">
        <v>234151</v>
      </c>
      <c r="M23" s="145">
        <v>231659</v>
      </c>
      <c r="N23" s="249">
        <v>194369</v>
      </c>
      <c r="O23" s="241">
        <f>SUM(C23:N23)</f>
        <v>2364269</v>
      </c>
      <c r="P23" s="4"/>
    </row>
    <row r="24" spans="1:16" ht="15">
      <c r="A24" s="4"/>
      <c r="B24" s="238" t="s">
        <v>226</v>
      </c>
      <c r="C24" s="240">
        <v>200188</v>
      </c>
      <c r="D24" s="240">
        <v>204301</v>
      </c>
      <c r="E24" s="240">
        <v>214499</v>
      </c>
      <c r="F24" s="240">
        <v>197293</v>
      </c>
      <c r="G24" s="240">
        <v>194234</v>
      </c>
      <c r="H24" s="240">
        <v>197749</v>
      </c>
      <c r="I24" s="240">
        <v>176090</v>
      </c>
      <c r="J24" s="145">
        <v>221811</v>
      </c>
      <c r="K24" s="145">
        <v>160648</v>
      </c>
      <c r="L24" s="145">
        <v>230095</v>
      </c>
      <c r="M24" s="145">
        <v>175828</v>
      </c>
      <c r="N24" s="249">
        <v>169791</v>
      </c>
      <c r="O24" s="241">
        <f>SUM(C24:N24)</f>
        <v>2342527</v>
      </c>
      <c r="P24" s="4"/>
    </row>
    <row r="25" spans="1:16" ht="15.75" thickBot="1">
      <c r="A25" s="4"/>
      <c r="B25" s="242" t="s">
        <v>231</v>
      </c>
      <c r="C25" s="243">
        <v>58386</v>
      </c>
      <c r="D25" s="244">
        <v>61180</v>
      </c>
      <c r="E25" s="244">
        <v>50589</v>
      </c>
      <c r="F25" s="244">
        <v>70819</v>
      </c>
      <c r="G25" s="244">
        <v>62497</v>
      </c>
      <c r="H25" s="244">
        <v>54161</v>
      </c>
      <c r="I25" s="244">
        <v>47128</v>
      </c>
      <c r="J25" s="150">
        <v>65946</v>
      </c>
      <c r="K25" s="150">
        <v>42200</v>
      </c>
      <c r="L25" s="150">
        <v>68249</v>
      </c>
      <c r="M25" s="150">
        <v>56259</v>
      </c>
      <c r="N25" s="250">
        <v>52848</v>
      </c>
      <c r="O25" s="245">
        <f>SUM(C25:N25)</f>
        <v>690262</v>
      </c>
      <c r="P25" s="4"/>
    </row>
    <row r="26" spans="1:16" ht="15.75" thickTop="1">
      <c r="A26" s="4"/>
      <c r="B26" s="246" t="s">
        <v>232</v>
      </c>
      <c r="C26" s="247"/>
      <c r="D26" s="247"/>
      <c r="E26" s="247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4"/>
    </row>
    <row r="27" spans="1:16">
      <c r="A27" s="4"/>
      <c r="B27" s="791" t="s">
        <v>837</v>
      </c>
      <c r="C27" s="536"/>
      <c r="D27" s="536"/>
      <c r="E27" s="536"/>
      <c r="F27" s="536"/>
      <c r="G27" s="536"/>
      <c r="H27" s="65"/>
      <c r="I27" s="65"/>
      <c r="J27" s="65"/>
      <c r="K27" s="65"/>
      <c r="L27" s="65"/>
      <c r="M27" s="65"/>
      <c r="N27" s="65"/>
      <c r="O27" s="65"/>
      <c r="P27" s="4"/>
    </row>
    <row r="28" spans="1:16" ht="15">
      <c r="A28" s="4"/>
      <c r="B28" s="134" t="s">
        <v>31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4"/>
    </row>
    <row r="29" spans="1:16" ht="15">
      <c r="A29" s="4"/>
      <c r="B29" s="134" t="s">
        <v>403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4"/>
    </row>
    <row r="30" spans="1:16" ht="15" thickBot="1">
      <c r="A30" s="4"/>
      <c r="B30" s="785" t="s">
        <v>233</v>
      </c>
      <c r="C30" s="785"/>
      <c r="D30" s="785"/>
      <c r="E30" s="785"/>
      <c r="F30" s="785"/>
      <c r="G30" s="785"/>
      <c r="H30" s="785"/>
      <c r="I30" s="785"/>
      <c r="J30" s="785"/>
      <c r="K30" s="785"/>
      <c r="L30" s="785"/>
      <c r="M30" s="785"/>
      <c r="N30" s="785"/>
      <c r="O30" s="785"/>
      <c r="P30" s="4"/>
    </row>
    <row r="31" spans="1:16" ht="16.5" thickTop="1">
      <c r="A31" s="4"/>
      <c r="B31" s="236"/>
      <c r="C31" s="66" t="s">
        <v>0</v>
      </c>
      <c r="D31" s="66" t="s">
        <v>1</v>
      </c>
      <c r="E31" s="66" t="s">
        <v>2</v>
      </c>
      <c r="F31" s="66" t="s">
        <v>3</v>
      </c>
      <c r="G31" s="66" t="s">
        <v>4</v>
      </c>
      <c r="H31" s="67" t="s">
        <v>10</v>
      </c>
      <c r="I31" s="67" t="s">
        <v>5</v>
      </c>
      <c r="J31" s="67" t="s">
        <v>6</v>
      </c>
      <c r="K31" s="77" t="s">
        <v>7</v>
      </c>
      <c r="L31" s="67" t="s">
        <v>8</v>
      </c>
      <c r="M31" s="67" t="s">
        <v>11</v>
      </c>
      <c r="N31" s="67" t="s">
        <v>12</v>
      </c>
      <c r="O31" s="67" t="s">
        <v>41</v>
      </c>
      <c r="P31" s="4"/>
    </row>
    <row r="32" spans="1:16" ht="15.75">
      <c r="A32" s="4"/>
      <c r="B32" s="237" t="s">
        <v>230</v>
      </c>
      <c r="C32" s="141">
        <f t="shared" ref="C32:O32" si="2">+C33+C34+C35+C36+C37</f>
        <v>23092269</v>
      </c>
      <c r="D32" s="141">
        <f t="shared" si="2"/>
        <v>22135083</v>
      </c>
      <c r="E32" s="141">
        <f t="shared" si="2"/>
        <v>24038452</v>
      </c>
      <c r="F32" s="141">
        <f t="shared" si="2"/>
        <v>24271241</v>
      </c>
      <c r="G32" s="141">
        <f t="shared" si="2"/>
        <v>25045207</v>
      </c>
      <c r="H32" s="141">
        <f t="shared" si="2"/>
        <v>23940747</v>
      </c>
      <c r="I32" s="141">
        <f t="shared" si="2"/>
        <v>23765885</v>
      </c>
      <c r="J32" s="141">
        <f t="shared" si="2"/>
        <v>27987542</v>
      </c>
      <c r="K32" s="141">
        <f t="shared" si="2"/>
        <v>21861290</v>
      </c>
      <c r="L32" s="141">
        <f t="shared" si="2"/>
        <v>27306363</v>
      </c>
      <c r="M32" s="141">
        <f t="shared" si="2"/>
        <v>23157994</v>
      </c>
      <c r="N32" s="141">
        <f t="shared" si="2"/>
        <v>22650032</v>
      </c>
      <c r="O32" s="141">
        <f t="shared" si="2"/>
        <v>289252105</v>
      </c>
      <c r="P32" s="4"/>
    </row>
    <row r="33" spans="1:16" ht="15">
      <c r="A33" s="4"/>
      <c r="B33" s="238" t="s">
        <v>225</v>
      </c>
      <c r="C33" s="239">
        <v>13173032</v>
      </c>
      <c r="D33" s="240">
        <v>11862903</v>
      </c>
      <c r="E33" s="240">
        <v>13265969</v>
      </c>
      <c r="F33" s="240">
        <v>13863514</v>
      </c>
      <c r="G33" s="240">
        <v>14373346</v>
      </c>
      <c r="H33" s="240">
        <v>13198964</v>
      </c>
      <c r="I33" s="240">
        <v>13789289</v>
      </c>
      <c r="J33" s="143">
        <v>15522611</v>
      </c>
      <c r="K33" s="145">
        <v>12653741</v>
      </c>
      <c r="L33" s="145">
        <v>14803085</v>
      </c>
      <c r="M33" s="145">
        <v>12685557</v>
      </c>
      <c r="N33" s="249">
        <v>12790449</v>
      </c>
      <c r="O33" s="241">
        <f>SUM(C33:N33)</f>
        <v>161982460</v>
      </c>
      <c r="P33" s="4"/>
    </row>
    <row r="34" spans="1:16" ht="15">
      <c r="A34" s="4"/>
      <c r="B34" s="238" t="s">
        <v>88</v>
      </c>
      <c r="C34" s="239">
        <v>4710235</v>
      </c>
      <c r="D34" s="240">
        <v>4880189</v>
      </c>
      <c r="E34" s="240">
        <v>5326668</v>
      </c>
      <c r="F34" s="240">
        <v>4923115</v>
      </c>
      <c r="G34" s="240">
        <v>5316108</v>
      </c>
      <c r="H34" s="240">
        <v>5286387</v>
      </c>
      <c r="I34" s="240">
        <v>4943948</v>
      </c>
      <c r="J34" s="145">
        <v>6153663</v>
      </c>
      <c r="K34" s="145">
        <v>4716633</v>
      </c>
      <c r="L34" s="145">
        <v>5851548</v>
      </c>
      <c r="M34" s="145">
        <v>5089397</v>
      </c>
      <c r="N34" s="249">
        <v>4948777</v>
      </c>
      <c r="O34" s="241">
        <f>SUM(C34:N34)</f>
        <v>62146668</v>
      </c>
      <c r="P34" s="4"/>
    </row>
    <row r="35" spans="1:16" ht="15">
      <c r="A35" s="4"/>
      <c r="B35" s="238" t="s">
        <v>89</v>
      </c>
      <c r="C35" s="788">
        <v>2271174</v>
      </c>
      <c r="D35" s="789">
        <v>2361149</v>
      </c>
      <c r="E35" s="789">
        <v>2395713</v>
      </c>
      <c r="F35" s="789">
        <v>2372758</v>
      </c>
      <c r="G35" s="789">
        <v>2346580</v>
      </c>
      <c r="H35" s="240">
        <v>2428152</v>
      </c>
      <c r="I35" s="240">
        <v>2325632</v>
      </c>
      <c r="J35" s="145">
        <v>2791051</v>
      </c>
      <c r="K35" s="145">
        <v>1993447</v>
      </c>
      <c r="L35" s="145">
        <v>3025376</v>
      </c>
      <c r="M35" s="145">
        <v>2495280</v>
      </c>
      <c r="N35" s="249">
        <v>2168149</v>
      </c>
      <c r="O35" s="241">
        <f>SUM(C35:N35)</f>
        <v>28974461</v>
      </c>
      <c r="P35" s="4"/>
    </row>
    <row r="36" spans="1:16" ht="15">
      <c r="A36" s="4"/>
      <c r="B36" s="238" t="s">
        <v>226</v>
      </c>
      <c r="C36" s="240">
        <v>2333280</v>
      </c>
      <c r="D36" s="240">
        <v>2390240</v>
      </c>
      <c r="E36" s="240">
        <v>2538162</v>
      </c>
      <c r="F36" s="240">
        <v>2392365</v>
      </c>
      <c r="G36" s="240">
        <v>2349265</v>
      </c>
      <c r="H36" s="240">
        <v>2431736</v>
      </c>
      <c r="I36" s="240">
        <v>2189158</v>
      </c>
      <c r="J36" s="145">
        <v>2796883</v>
      </c>
      <c r="K36" s="145">
        <v>2037801</v>
      </c>
      <c r="L36" s="145">
        <v>2879846</v>
      </c>
      <c r="M36" s="145">
        <v>2269319</v>
      </c>
      <c r="N36" s="249">
        <v>2149530</v>
      </c>
      <c r="O36" s="241">
        <f>SUM(C36:N36)</f>
        <v>28757585</v>
      </c>
      <c r="P36" s="4"/>
    </row>
    <row r="37" spans="1:16" ht="15.75" thickBot="1">
      <c r="A37" s="4"/>
      <c r="B37" s="242" t="s">
        <v>231</v>
      </c>
      <c r="C37" s="243">
        <v>604548</v>
      </c>
      <c r="D37" s="244">
        <v>640602</v>
      </c>
      <c r="E37" s="244">
        <v>511940</v>
      </c>
      <c r="F37" s="244">
        <v>719489</v>
      </c>
      <c r="G37" s="244">
        <v>659908</v>
      </c>
      <c r="H37" s="244">
        <v>595508</v>
      </c>
      <c r="I37" s="244">
        <v>517858</v>
      </c>
      <c r="J37" s="150">
        <v>723334</v>
      </c>
      <c r="K37" s="150">
        <v>459668</v>
      </c>
      <c r="L37" s="150">
        <v>746508</v>
      </c>
      <c r="M37" s="150">
        <v>618441</v>
      </c>
      <c r="N37" s="250">
        <v>593127</v>
      </c>
      <c r="O37" s="241">
        <f>SUM(C37:N37)</f>
        <v>7390931</v>
      </c>
      <c r="P37" s="4"/>
    </row>
    <row r="38" spans="1:16" ht="15.75" thickTop="1">
      <c r="A38" s="4"/>
      <c r="B38" s="246" t="s">
        <v>232</v>
      </c>
      <c r="C38" s="247"/>
      <c r="D38" s="247"/>
      <c r="E38" s="247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4"/>
    </row>
    <row r="39" spans="1:16">
      <c r="A39" s="4"/>
      <c r="B39" s="246" t="s">
        <v>234</v>
      </c>
      <c r="C39" s="64"/>
      <c r="D39" s="64"/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4"/>
    </row>
    <row r="40" spans="1:16">
      <c r="A40" s="4"/>
      <c r="B40" s="791" t="s">
        <v>837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" t="s">
        <v>9</v>
      </c>
      <c r="P40" s="4"/>
    </row>
  </sheetData>
  <mergeCells count="2">
    <mergeCell ref="B16:O16"/>
    <mergeCell ref="B30:O30"/>
  </mergeCells>
  <phoneticPr fontId="0" type="noConversion"/>
  <hyperlinks>
    <hyperlink ref="O40" location="INDICE!C3" display="Volver al Indice"/>
    <hyperlink ref="B4" location="INDICE!C3" display="Volver al Indice"/>
  </hyperlinks>
  <printOptions horizontalCentered="1"/>
  <pageMargins left="0.19685039370078741" right="0.19685039370078741" top="0.74803149606299213" bottom="0.98425196850393704" header="0" footer="0"/>
  <pageSetup scale="8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A1:P33"/>
  <sheetViews>
    <sheetView topLeftCell="B1" workbookViewId="0">
      <selection activeCell="M16" sqref="M16"/>
    </sheetView>
  </sheetViews>
  <sheetFormatPr baseColWidth="10" defaultColWidth="4.5703125" defaultRowHeight="12.75"/>
  <cols>
    <col min="1" max="1" width="4.85546875" customWidth="1"/>
    <col min="2" max="2" width="22.28515625" bestFit="1" customWidth="1"/>
    <col min="3" max="3" width="7.28515625" bestFit="1" customWidth="1"/>
    <col min="4" max="4" width="9.28515625" bestFit="1" customWidth="1"/>
    <col min="5" max="5" width="7.42578125" bestFit="1" customWidth="1"/>
    <col min="6" max="6" width="8.28515625" customWidth="1"/>
    <col min="7" max="7" width="7.85546875" customWidth="1"/>
    <col min="8" max="9" width="7.28515625" customWidth="1"/>
    <col min="10" max="10" width="8.140625" bestFit="1" customWidth="1"/>
    <col min="11" max="11" width="7.140625" customWidth="1"/>
    <col min="12" max="12" width="9.28515625" customWidth="1"/>
    <col min="13" max="13" width="10" customWidth="1"/>
    <col min="14" max="14" width="9.140625" customWidth="1"/>
    <col min="15" max="15" width="8.28515625" bestFit="1" customWidth="1"/>
    <col min="16" max="16" width="6.42578125" customWidth="1"/>
  </cols>
  <sheetData>
    <row r="1" spans="1:16" ht="24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>
      <c r="A2" s="4"/>
      <c r="B2" s="134" t="s">
        <v>410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4"/>
    </row>
    <row r="3" spans="1:16" ht="15.75" customHeight="1">
      <c r="A3" s="4"/>
      <c r="B3" s="134" t="s">
        <v>401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4"/>
    </row>
    <row r="4" spans="1:16" ht="15.75" thickBot="1">
      <c r="A4" s="4"/>
      <c r="B4" s="2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4"/>
    </row>
    <row r="5" spans="1:16" ht="15.75" thickTop="1">
      <c r="A5" s="4"/>
      <c r="B5" s="152"/>
      <c r="C5" s="66" t="s">
        <v>0</v>
      </c>
      <c r="D5" s="446" t="s">
        <v>1</v>
      </c>
      <c r="E5" s="66" t="s">
        <v>2</v>
      </c>
      <c r="F5" s="66" t="s">
        <v>3</v>
      </c>
      <c r="G5" s="66" t="s">
        <v>4</v>
      </c>
      <c r="H5" s="67" t="s">
        <v>10</v>
      </c>
      <c r="I5" s="67" t="s">
        <v>5</v>
      </c>
      <c r="J5" s="67" t="s">
        <v>6</v>
      </c>
      <c r="K5" s="67" t="s">
        <v>264</v>
      </c>
      <c r="L5" s="67" t="s">
        <v>8</v>
      </c>
      <c r="M5" s="77" t="s">
        <v>11</v>
      </c>
      <c r="N5" s="77" t="s">
        <v>12</v>
      </c>
      <c r="O5" s="67" t="s">
        <v>41</v>
      </c>
      <c r="P5" s="65"/>
    </row>
    <row r="6" spans="1:16" ht="15">
      <c r="A6" s="4"/>
      <c r="B6" s="504" t="s">
        <v>92</v>
      </c>
      <c r="C6" s="153"/>
      <c r="D6" s="447"/>
      <c r="E6" s="153"/>
      <c r="F6" s="153"/>
      <c r="G6" s="153"/>
      <c r="H6" s="154"/>
      <c r="I6" s="154"/>
      <c r="J6" s="154"/>
      <c r="K6" s="154"/>
      <c r="L6" s="154"/>
      <c r="M6" s="154"/>
      <c r="N6" s="154"/>
      <c r="O6" s="154"/>
      <c r="P6" s="4"/>
    </row>
    <row r="7" spans="1:16" ht="18" customHeight="1">
      <c r="A7" s="4"/>
      <c r="B7" s="505" t="s">
        <v>342</v>
      </c>
      <c r="C7" s="474">
        <v>1683</v>
      </c>
      <c r="D7" s="392">
        <v>1851</v>
      </c>
      <c r="E7" s="474">
        <v>1976</v>
      </c>
      <c r="F7" s="474">
        <v>1927</v>
      </c>
      <c r="G7" s="474">
        <v>1934</v>
      </c>
      <c r="H7" s="428">
        <v>1829</v>
      </c>
      <c r="I7" s="428">
        <v>1755</v>
      </c>
      <c r="J7" s="428">
        <v>2019</v>
      </c>
      <c r="K7" s="428">
        <v>1408</v>
      </c>
      <c r="L7" s="428">
        <v>2126</v>
      </c>
      <c r="M7" s="428">
        <v>1957</v>
      </c>
      <c r="N7" s="428">
        <v>1700</v>
      </c>
      <c r="O7" s="27">
        <f>SUM(C7:N7)</f>
        <v>22165</v>
      </c>
      <c r="P7" s="4"/>
    </row>
    <row r="8" spans="1:16" ht="18" customHeight="1">
      <c r="A8" s="4"/>
      <c r="B8" s="505" t="s">
        <v>93</v>
      </c>
      <c r="C8" s="474">
        <v>2092</v>
      </c>
      <c r="D8" s="392">
        <v>1814</v>
      </c>
      <c r="E8" s="474">
        <v>1862</v>
      </c>
      <c r="F8" s="474">
        <v>2068</v>
      </c>
      <c r="G8" s="474">
        <v>2039</v>
      </c>
      <c r="H8" s="428">
        <v>2012</v>
      </c>
      <c r="I8" s="428">
        <v>1898</v>
      </c>
      <c r="J8" s="428">
        <v>2226</v>
      </c>
      <c r="K8" s="428">
        <v>1849</v>
      </c>
      <c r="L8" s="428">
        <v>2379</v>
      </c>
      <c r="M8" s="428">
        <v>2138</v>
      </c>
      <c r="N8" s="428">
        <v>1839</v>
      </c>
      <c r="O8" s="27">
        <f>SUM(C8:N8)</f>
        <v>24216</v>
      </c>
      <c r="P8" s="4"/>
    </row>
    <row r="9" spans="1:16" ht="18" customHeight="1">
      <c r="A9" s="4"/>
      <c r="B9" s="505" t="s">
        <v>67</v>
      </c>
      <c r="C9" s="474">
        <v>3559</v>
      </c>
      <c r="D9" s="392">
        <v>3780</v>
      </c>
      <c r="E9" s="474">
        <v>4048</v>
      </c>
      <c r="F9" s="474">
        <v>3946</v>
      </c>
      <c r="G9" s="474">
        <v>4218</v>
      </c>
      <c r="H9" s="428">
        <v>3710</v>
      </c>
      <c r="I9" s="428">
        <v>3453</v>
      </c>
      <c r="J9" s="428">
        <v>3819</v>
      </c>
      <c r="K9" s="428">
        <v>3247</v>
      </c>
      <c r="L9" s="428">
        <v>3864</v>
      </c>
      <c r="M9" s="428">
        <v>3837</v>
      </c>
      <c r="N9" s="428">
        <v>3603</v>
      </c>
      <c r="O9" s="27">
        <f>SUM(C9:N9)</f>
        <v>45084</v>
      </c>
      <c r="P9" s="4"/>
    </row>
    <row r="10" spans="1:16" ht="18" customHeight="1">
      <c r="A10" s="4"/>
      <c r="B10" s="506" t="s">
        <v>41</v>
      </c>
      <c r="C10" s="524">
        <f t="shared" ref="C10:M10" si="0">SUM(C7:C9)</f>
        <v>7334</v>
      </c>
      <c r="D10" s="525">
        <f t="shared" si="0"/>
        <v>7445</v>
      </c>
      <c r="E10" s="524">
        <f t="shared" si="0"/>
        <v>7886</v>
      </c>
      <c r="F10" s="524">
        <f t="shared" si="0"/>
        <v>7941</v>
      </c>
      <c r="G10" s="524">
        <f t="shared" si="0"/>
        <v>8191</v>
      </c>
      <c r="H10" s="524">
        <f t="shared" si="0"/>
        <v>7551</v>
      </c>
      <c r="I10" s="524">
        <f t="shared" si="0"/>
        <v>7106</v>
      </c>
      <c r="J10" s="524">
        <f t="shared" si="0"/>
        <v>8064</v>
      </c>
      <c r="K10" s="524">
        <f>SUM(K7:K9)</f>
        <v>6504</v>
      </c>
      <c r="L10" s="524">
        <f>SUM(L7:L9)</f>
        <v>8369</v>
      </c>
      <c r="M10" s="524">
        <f t="shared" si="0"/>
        <v>7932</v>
      </c>
      <c r="N10" s="524">
        <f>SUM(N7:N9)</f>
        <v>7142</v>
      </c>
      <c r="O10" s="524">
        <f>SUM(O7:O9)</f>
        <v>91465</v>
      </c>
      <c r="P10" s="4"/>
    </row>
    <row r="11" spans="1:16" ht="18" customHeight="1">
      <c r="A11" s="4"/>
      <c r="B11" s="517" t="s">
        <v>94</v>
      </c>
      <c r="C11" s="474"/>
      <c r="D11" s="392"/>
      <c r="E11" s="474"/>
      <c r="F11" s="474"/>
      <c r="G11" s="474"/>
      <c r="H11" s="428"/>
      <c r="I11" s="428"/>
      <c r="J11" s="428"/>
      <c r="K11" s="428"/>
      <c r="L11" s="428"/>
      <c r="M11" s="428"/>
      <c r="N11" s="428"/>
      <c r="O11" s="26"/>
      <c r="P11" s="4"/>
    </row>
    <row r="12" spans="1:16" ht="18" customHeight="1">
      <c r="A12" s="4"/>
      <c r="B12" s="505" t="s">
        <v>342</v>
      </c>
      <c r="C12" s="474">
        <v>1719</v>
      </c>
      <c r="D12" s="392">
        <v>1813</v>
      </c>
      <c r="E12" s="474">
        <v>1993</v>
      </c>
      <c r="F12" s="474">
        <v>1863</v>
      </c>
      <c r="G12" s="474">
        <v>2076</v>
      </c>
      <c r="H12" s="428">
        <v>1915</v>
      </c>
      <c r="I12" s="428">
        <v>1767</v>
      </c>
      <c r="J12" s="428">
        <v>2149</v>
      </c>
      <c r="K12" s="428">
        <v>1477</v>
      </c>
      <c r="L12" s="428">
        <v>2161</v>
      </c>
      <c r="M12" s="428">
        <v>1984</v>
      </c>
      <c r="N12" s="428">
        <v>1774</v>
      </c>
      <c r="O12" s="27">
        <f>SUM(C12:N12)</f>
        <v>22691</v>
      </c>
      <c r="P12" s="4"/>
    </row>
    <row r="13" spans="1:16" ht="18" customHeight="1">
      <c r="A13" s="4"/>
      <c r="B13" s="505" t="s">
        <v>93</v>
      </c>
      <c r="C13" s="474">
        <v>1994</v>
      </c>
      <c r="D13" s="392">
        <v>1902</v>
      </c>
      <c r="E13" s="474">
        <v>1795</v>
      </c>
      <c r="F13" s="474">
        <v>2210</v>
      </c>
      <c r="G13" s="474">
        <v>2191</v>
      </c>
      <c r="H13" s="428">
        <v>2168</v>
      </c>
      <c r="I13" s="428">
        <v>1920</v>
      </c>
      <c r="J13" s="428">
        <v>2234</v>
      </c>
      <c r="K13" s="428">
        <v>1815</v>
      </c>
      <c r="L13" s="428">
        <v>2554</v>
      </c>
      <c r="M13" s="428">
        <v>2118</v>
      </c>
      <c r="N13" s="428">
        <v>1899</v>
      </c>
      <c r="O13" s="27">
        <f>SUM(C13:N13)</f>
        <v>24800</v>
      </c>
      <c r="P13" s="4"/>
    </row>
    <row r="14" spans="1:16" ht="18" customHeight="1">
      <c r="A14" s="4"/>
      <c r="B14" s="505" t="s">
        <v>67</v>
      </c>
      <c r="C14" s="474">
        <v>3559</v>
      </c>
      <c r="D14" s="392">
        <v>3589</v>
      </c>
      <c r="E14" s="474">
        <v>3995</v>
      </c>
      <c r="F14" s="474">
        <v>3973</v>
      </c>
      <c r="G14" s="474">
        <v>4564</v>
      </c>
      <c r="H14" s="428">
        <v>3594</v>
      </c>
      <c r="I14" s="428">
        <v>3610</v>
      </c>
      <c r="J14" s="428">
        <v>4037</v>
      </c>
      <c r="K14" s="428">
        <v>3233</v>
      </c>
      <c r="L14" s="428">
        <v>4034</v>
      </c>
      <c r="M14" s="428">
        <v>4100</v>
      </c>
      <c r="N14" s="428">
        <v>3517</v>
      </c>
      <c r="O14" s="27">
        <f>SUM(C14:N14)</f>
        <v>45805</v>
      </c>
      <c r="P14" s="4"/>
    </row>
    <row r="15" spans="1:16" ht="18" customHeight="1">
      <c r="A15" s="4"/>
      <c r="B15" s="506" t="s">
        <v>41</v>
      </c>
      <c r="C15" s="524">
        <f t="shared" ref="C15:N15" si="1">SUM(C12:C14)</f>
        <v>7272</v>
      </c>
      <c r="D15" s="525">
        <f t="shared" si="1"/>
        <v>7304</v>
      </c>
      <c r="E15" s="524">
        <f t="shared" si="1"/>
        <v>7783</v>
      </c>
      <c r="F15" s="524">
        <f t="shared" si="1"/>
        <v>8046</v>
      </c>
      <c r="G15" s="524">
        <f t="shared" si="1"/>
        <v>8831</v>
      </c>
      <c r="H15" s="524">
        <f t="shared" si="1"/>
        <v>7677</v>
      </c>
      <c r="I15" s="524">
        <f t="shared" si="1"/>
        <v>7297</v>
      </c>
      <c r="J15" s="524">
        <f t="shared" si="1"/>
        <v>8420</v>
      </c>
      <c r="K15" s="524">
        <f>SUM(K12:K14)</f>
        <v>6525</v>
      </c>
      <c r="L15" s="524">
        <f>SUM(L12:L14)</f>
        <v>8749</v>
      </c>
      <c r="M15" s="524">
        <f t="shared" si="1"/>
        <v>8202</v>
      </c>
      <c r="N15" s="524">
        <f t="shared" si="1"/>
        <v>7190</v>
      </c>
      <c r="O15" s="524">
        <f t="shared" ref="O15" si="2">SUM(O12:O14)</f>
        <v>93296</v>
      </c>
      <c r="P15" s="4"/>
    </row>
    <row r="16" spans="1:16" ht="18" customHeight="1">
      <c r="A16" s="4"/>
      <c r="B16" s="506" t="s">
        <v>405</v>
      </c>
      <c r="C16" s="156"/>
      <c r="D16" s="448"/>
      <c r="E16" s="156"/>
      <c r="F16" s="156"/>
      <c r="G16" s="156"/>
      <c r="H16" s="503"/>
      <c r="I16" s="503"/>
      <c r="J16" s="503"/>
      <c r="K16" s="503"/>
      <c r="L16" s="503"/>
      <c r="M16" s="503"/>
      <c r="N16" s="503"/>
      <c r="O16" s="503"/>
      <c r="P16" s="4"/>
    </row>
    <row r="17" spans="1:16" ht="18" customHeight="1">
      <c r="A17" s="4"/>
      <c r="B17" s="505" t="s">
        <v>342</v>
      </c>
      <c r="C17" s="529">
        <v>937</v>
      </c>
      <c r="D17" s="530">
        <v>993</v>
      </c>
      <c r="E17" s="529">
        <v>1318</v>
      </c>
      <c r="F17" s="529">
        <v>1982</v>
      </c>
      <c r="G17" s="529">
        <v>3655</v>
      </c>
      <c r="H17" s="580">
        <v>1245</v>
      </c>
      <c r="I17" s="580">
        <v>1510</v>
      </c>
      <c r="J17" s="580">
        <v>2041</v>
      </c>
      <c r="K17" s="580">
        <v>1786</v>
      </c>
      <c r="L17" s="580">
        <v>1996</v>
      </c>
      <c r="M17" s="580">
        <v>1483</v>
      </c>
      <c r="N17" s="580">
        <v>1381</v>
      </c>
      <c r="O17" s="27">
        <f>SUM(C17:N17)</f>
        <v>20327</v>
      </c>
      <c r="P17" s="4"/>
    </row>
    <row r="18" spans="1:16" ht="18" customHeight="1">
      <c r="A18" s="4"/>
      <c r="B18" s="505" t="s">
        <v>93</v>
      </c>
      <c r="C18" s="529">
        <v>2365</v>
      </c>
      <c r="D18" s="530">
        <v>1752</v>
      </c>
      <c r="E18" s="529">
        <v>1572</v>
      </c>
      <c r="F18" s="529">
        <v>1639</v>
      </c>
      <c r="G18" s="529">
        <v>2055</v>
      </c>
      <c r="H18" s="580">
        <v>2110</v>
      </c>
      <c r="I18" s="580">
        <v>1725</v>
      </c>
      <c r="J18" s="580">
        <v>2008</v>
      </c>
      <c r="K18" s="580">
        <v>1690</v>
      </c>
      <c r="L18" s="580">
        <v>2634</v>
      </c>
      <c r="M18" s="580">
        <v>1775</v>
      </c>
      <c r="N18" s="580">
        <v>1821</v>
      </c>
      <c r="O18" s="27">
        <f>SUM(C18:N18)</f>
        <v>23146</v>
      </c>
      <c r="P18" s="4"/>
    </row>
    <row r="19" spans="1:16" ht="18" customHeight="1">
      <c r="A19" s="4"/>
      <c r="B19" s="505" t="s">
        <v>67</v>
      </c>
      <c r="C19" s="529">
        <v>3994</v>
      </c>
      <c r="D19" s="530">
        <v>3177</v>
      </c>
      <c r="E19" s="529">
        <v>4392</v>
      </c>
      <c r="F19" s="529">
        <v>3565</v>
      </c>
      <c r="G19" s="529">
        <v>4776</v>
      </c>
      <c r="H19" s="580">
        <v>3206</v>
      </c>
      <c r="I19" s="580">
        <v>4778</v>
      </c>
      <c r="J19" s="580">
        <v>4354</v>
      </c>
      <c r="K19" s="580">
        <v>3487</v>
      </c>
      <c r="L19" s="580">
        <v>3331</v>
      </c>
      <c r="M19" s="580">
        <v>4180</v>
      </c>
      <c r="N19" s="580">
        <v>3539</v>
      </c>
      <c r="O19" s="27">
        <f>SUM(C19:N19)</f>
        <v>46779</v>
      </c>
      <c r="P19" s="4"/>
    </row>
    <row r="20" spans="1:16" ht="18" customHeight="1">
      <c r="A20" s="4"/>
      <c r="B20" s="506" t="s">
        <v>41</v>
      </c>
      <c r="C20" s="524">
        <f t="shared" ref="C20:N20" si="3">SUM(C17:C19)</f>
        <v>7296</v>
      </c>
      <c r="D20" s="525">
        <f t="shared" si="3"/>
        <v>5922</v>
      </c>
      <c r="E20" s="524">
        <f t="shared" si="3"/>
        <v>7282</v>
      </c>
      <c r="F20" s="524">
        <f t="shared" si="3"/>
        <v>7186</v>
      </c>
      <c r="G20" s="524">
        <f t="shared" si="3"/>
        <v>10486</v>
      </c>
      <c r="H20" s="524">
        <f t="shared" si="3"/>
        <v>6561</v>
      </c>
      <c r="I20" s="524">
        <f t="shared" si="3"/>
        <v>8013</v>
      </c>
      <c r="J20" s="524">
        <f t="shared" si="3"/>
        <v>8403</v>
      </c>
      <c r="K20" s="524">
        <f>SUM(K17:K19)</f>
        <v>6963</v>
      </c>
      <c r="L20" s="524">
        <f>SUM(L17:L19)</f>
        <v>7961</v>
      </c>
      <c r="M20" s="524">
        <f t="shared" si="3"/>
        <v>7438</v>
      </c>
      <c r="N20" s="524">
        <f t="shared" si="3"/>
        <v>6741</v>
      </c>
      <c r="O20" s="524">
        <f t="shared" ref="O20" si="4">SUM(O17:O19)</f>
        <v>90252</v>
      </c>
      <c r="P20" s="4"/>
    </row>
    <row r="21" spans="1:16" ht="18" customHeight="1">
      <c r="A21" s="4"/>
      <c r="B21" s="517" t="s">
        <v>406</v>
      </c>
      <c r="C21" s="474"/>
      <c r="D21" s="392"/>
      <c r="E21" s="474"/>
      <c r="F21" s="474"/>
      <c r="G21" s="474"/>
      <c r="H21" s="428"/>
      <c r="I21" s="428"/>
      <c r="J21" s="428"/>
      <c r="K21" s="428"/>
      <c r="L21" s="428"/>
      <c r="M21" s="428"/>
      <c r="N21" s="428"/>
      <c r="O21" s="26"/>
      <c r="P21" s="4"/>
    </row>
    <row r="22" spans="1:16" ht="18" customHeight="1">
      <c r="A22" s="4"/>
      <c r="B22" s="505" t="s">
        <v>342</v>
      </c>
      <c r="C22" s="474">
        <v>1747</v>
      </c>
      <c r="D22" s="392">
        <v>1587</v>
      </c>
      <c r="E22" s="474">
        <v>1593</v>
      </c>
      <c r="F22" s="474">
        <v>1418</v>
      </c>
      <c r="G22" s="474">
        <v>1741</v>
      </c>
      <c r="H22" s="428">
        <v>1782</v>
      </c>
      <c r="I22" s="428">
        <v>1928</v>
      </c>
      <c r="J22" s="428">
        <v>2148</v>
      </c>
      <c r="K22" s="428">
        <v>1503</v>
      </c>
      <c r="L22" s="428">
        <v>2146</v>
      </c>
      <c r="M22" s="428">
        <v>2052</v>
      </c>
      <c r="N22" s="428">
        <v>1611</v>
      </c>
      <c r="O22" s="27">
        <f>SUM(C22:N22)</f>
        <v>21256</v>
      </c>
      <c r="P22" s="4"/>
    </row>
    <row r="23" spans="1:16" ht="18" customHeight="1">
      <c r="A23" s="4"/>
      <c r="B23" s="505" t="s">
        <v>93</v>
      </c>
      <c r="C23" s="474">
        <v>2797</v>
      </c>
      <c r="D23" s="392">
        <v>1963</v>
      </c>
      <c r="E23" s="474">
        <v>1929</v>
      </c>
      <c r="F23" s="474">
        <v>2682</v>
      </c>
      <c r="G23" s="474">
        <v>2673</v>
      </c>
      <c r="H23" s="428">
        <v>3349</v>
      </c>
      <c r="I23" s="428">
        <v>3645</v>
      </c>
      <c r="J23" s="428">
        <v>3276</v>
      </c>
      <c r="K23" s="428">
        <v>2939</v>
      </c>
      <c r="L23" s="428">
        <v>3246</v>
      </c>
      <c r="M23" s="428">
        <v>2875</v>
      </c>
      <c r="N23" s="428">
        <v>2545</v>
      </c>
      <c r="O23" s="27">
        <f>SUM(C23:N23)</f>
        <v>33919</v>
      </c>
      <c r="P23" s="4"/>
    </row>
    <row r="24" spans="1:16" ht="18" customHeight="1">
      <c r="A24" s="4"/>
      <c r="B24" s="505" t="s">
        <v>67</v>
      </c>
      <c r="C24" s="474">
        <v>3364</v>
      </c>
      <c r="D24" s="392">
        <v>2807</v>
      </c>
      <c r="E24" s="474">
        <v>2864</v>
      </c>
      <c r="F24" s="474">
        <v>3167</v>
      </c>
      <c r="G24" s="474">
        <v>4095</v>
      </c>
      <c r="H24" s="428">
        <v>4274</v>
      </c>
      <c r="I24" s="428">
        <v>4504</v>
      </c>
      <c r="J24" s="428">
        <v>4841</v>
      </c>
      <c r="K24" s="428">
        <v>3559</v>
      </c>
      <c r="L24" s="428">
        <v>4380</v>
      </c>
      <c r="M24" s="428">
        <v>3951</v>
      </c>
      <c r="N24" s="428">
        <v>3447</v>
      </c>
      <c r="O24" s="27">
        <f>SUM(C24:N24)</f>
        <v>45253</v>
      </c>
      <c r="P24" s="4"/>
    </row>
    <row r="25" spans="1:16" ht="18" customHeight="1">
      <c r="A25" s="4"/>
      <c r="B25" s="526" t="s">
        <v>41</v>
      </c>
      <c r="C25" s="524">
        <f t="shared" ref="C25:M25" si="5">SUM(C22:C24)</f>
        <v>7908</v>
      </c>
      <c r="D25" s="525">
        <f t="shared" si="5"/>
        <v>6357</v>
      </c>
      <c r="E25" s="524">
        <f t="shared" si="5"/>
        <v>6386</v>
      </c>
      <c r="F25" s="524">
        <f t="shared" si="5"/>
        <v>7267</v>
      </c>
      <c r="G25" s="524">
        <f t="shared" si="5"/>
        <v>8509</v>
      </c>
      <c r="H25" s="524">
        <f t="shared" si="5"/>
        <v>9405</v>
      </c>
      <c r="I25" s="524">
        <f t="shared" si="5"/>
        <v>10077</v>
      </c>
      <c r="J25" s="524">
        <f t="shared" si="5"/>
        <v>10265</v>
      </c>
      <c r="K25" s="524">
        <f>SUM(K22:K24)</f>
        <v>8001</v>
      </c>
      <c r="L25" s="524">
        <f>SUM(L22:L24)</f>
        <v>9772</v>
      </c>
      <c r="M25" s="524">
        <f t="shared" si="5"/>
        <v>8878</v>
      </c>
      <c r="N25" s="524">
        <f>SUM(N22:N24)</f>
        <v>7603</v>
      </c>
      <c r="O25" s="524">
        <f>SUM(O22:O24)</f>
        <v>100428</v>
      </c>
      <c r="P25" s="4"/>
    </row>
    <row r="26" spans="1:16" ht="18" customHeight="1">
      <c r="A26" s="4"/>
      <c r="B26" s="519" t="s">
        <v>95</v>
      </c>
      <c r="C26" s="508"/>
      <c r="D26" s="509"/>
      <c r="E26" s="508"/>
      <c r="F26" s="508"/>
      <c r="G26" s="508"/>
      <c r="H26" s="510"/>
      <c r="I26" s="510"/>
      <c r="J26" s="510"/>
      <c r="K26" s="510"/>
      <c r="L26" s="510"/>
      <c r="M26" s="510"/>
      <c r="N26" s="510"/>
      <c r="O26" s="510"/>
      <c r="P26" s="4"/>
    </row>
    <row r="27" spans="1:16" ht="18" customHeight="1">
      <c r="A27" s="4"/>
      <c r="B27" s="507" t="s">
        <v>342</v>
      </c>
      <c r="C27" s="511">
        <f>+C22+C17+C12+C7</f>
        <v>6086</v>
      </c>
      <c r="D27" s="511">
        <f t="shared" ref="D27:N27" si="6">+D22+D17+D12+D7</f>
        <v>6244</v>
      </c>
      <c r="E27" s="511">
        <f t="shared" si="6"/>
        <v>6880</v>
      </c>
      <c r="F27" s="511">
        <f t="shared" si="6"/>
        <v>7190</v>
      </c>
      <c r="G27" s="511">
        <f t="shared" si="6"/>
        <v>9406</v>
      </c>
      <c r="H27" s="511">
        <f t="shared" si="6"/>
        <v>6771</v>
      </c>
      <c r="I27" s="511">
        <f t="shared" si="6"/>
        <v>6960</v>
      </c>
      <c r="J27" s="511">
        <f t="shared" si="6"/>
        <v>8357</v>
      </c>
      <c r="K27" s="511">
        <f t="shared" si="6"/>
        <v>6174</v>
      </c>
      <c r="L27" s="511">
        <f t="shared" si="6"/>
        <v>8429</v>
      </c>
      <c r="M27" s="511">
        <f t="shared" si="6"/>
        <v>7476</v>
      </c>
      <c r="N27" s="511">
        <f t="shared" si="6"/>
        <v>6466</v>
      </c>
      <c r="O27" s="689">
        <f>SUM(C27:N27)</f>
        <v>86439</v>
      </c>
      <c r="P27" s="4"/>
    </row>
    <row r="28" spans="1:16" ht="18" customHeight="1">
      <c r="A28" s="4"/>
      <c r="B28" s="507" t="s">
        <v>93</v>
      </c>
      <c r="C28" s="511">
        <f t="shared" ref="C28:N28" si="7">+C23+C18+C13+C8</f>
        <v>9248</v>
      </c>
      <c r="D28" s="511">
        <f t="shared" si="7"/>
        <v>7431</v>
      </c>
      <c r="E28" s="511">
        <f t="shared" si="7"/>
        <v>7158</v>
      </c>
      <c r="F28" s="511">
        <f t="shared" si="7"/>
        <v>8599</v>
      </c>
      <c r="G28" s="511">
        <f t="shared" si="7"/>
        <v>8958</v>
      </c>
      <c r="H28" s="511">
        <f t="shared" si="7"/>
        <v>9639</v>
      </c>
      <c r="I28" s="511">
        <f t="shared" si="7"/>
        <v>9188</v>
      </c>
      <c r="J28" s="511">
        <f t="shared" si="7"/>
        <v>9744</v>
      </c>
      <c r="K28" s="511">
        <f t="shared" si="7"/>
        <v>8293</v>
      </c>
      <c r="L28" s="511">
        <f t="shared" si="7"/>
        <v>10813</v>
      </c>
      <c r="M28" s="511">
        <f t="shared" si="7"/>
        <v>8906</v>
      </c>
      <c r="N28" s="511">
        <f t="shared" si="7"/>
        <v>8104</v>
      </c>
      <c r="O28" s="689">
        <f>SUM(C28:N28)</f>
        <v>106081</v>
      </c>
      <c r="P28" s="4"/>
    </row>
    <row r="29" spans="1:16" ht="18" customHeight="1">
      <c r="A29" s="4"/>
      <c r="B29" s="512" t="s">
        <v>67</v>
      </c>
      <c r="C29" s="511">
        <f t="shared" ref="C29:N29" si="8">+C24+C19+C14+C9</f>
        <v>14476</v>
      </c>
      <c r="D29" s="511">
        <f t="shared" si="8"/>
        <v>13353</v>
      </c>
      <c r="E29" s="511">
        <f t="shared" si="8"/>
        <v>15299</v>
      </c>
      <c r="F29" s="511">
        <f t="shared" si="8"/>
        <v>14651</v>
      </c>
      <c r="G29" s="511">
        <f t="shared" si="8"/>
        <v>17653</v>
      </c>
      <c r="H29" s="511">
        <f t="shared" si="8"/>
        <v>14784</v>
      </c>
      <c r="I29" s="511">
        <f t="shared" si="8"/>
        <v>16345</v>
      </c>
      <c r="J29" s="511">
        <f t="shared" si="8"/>
        <v>17051</v>
      </c>
      <c r="K29" s="511">
        <f t="shared" si="8"/>
        <v>13526</v>
      </c>
      <c r="L29" s="511">
        <f t="shared" si="8"/>
        <v>15609</v>
      </c>
      <c r="M29" s="511">
        <f t="shared" si="8"/>
        <v>16068</v>
      </c>
      <c r="N29" s="511">
        <f t="shared" si="8"/>
        <v>14106</v>
      </c>
      <c r="O29" s="689">
        <f>SUM(C29:N29)</f>
        <v>182921</v>
      </c>
      <c r="P29" s="4"/>
    </row>
    <row r="30" spans="1:16" ht="18" customHeight="1" thickBot="1">
      <c r="A30" s="4"/>
      <c r="B30" s="513" t="s">
        <v>41</v>
      </c>
      <c r="C30" s="522">
        <f t="shared" ref="C30:M30" si="9">SUM(C27:C29)</f>
        <v>29810</v>
      </c>
      <c r="D30" s="523">
        <f t="shared" si="9"/>
        <v>27028</v>
      </c>
      <c r="E30" s="522">
        <f t="shared" si="9"/>
        <v>29337</v>
      </c>
      <c r="F30" s="522">
        <f t="shared" si="9"/>
        <v>30440</v>
      </c>
      <c r="G30" s="522">
        <f t="shared" si="9"/>
        <v>36017</v>
      </c>
      <c r="H30" s="522">
        <f t="shared" si="9"/>
        <v>31194</v>
      </c>
      <c r="I30" s="522">
        <f t="shared" si="9"/>
        <v>32493</v>
      </c>
      <c r="J30" s="522">
        <f t="shared" si="9"/>
        <v>35152</v>
      </c>
      <c r="K30" s="522">
        <f>SUM(K27:K29)</f>
        <v>27993</v>
      </c>
      <c r="L30" s="522">
        <f>SUM(L27:L29)</f>
        <v>34851</v>
      </c>
      <c r="M30" s="522">
        <f t="shared" si="9"/>
        <v>32450</v>
      </c>
      <c r="N30" s="522">
        <f>SUM(N27:N29)</f>
        <v>28676</v>
      </c>
      <c r="O30" s="522">
        <f>SUM(O27:O29)</f>
        <v>375441</v>
      </c>
      <c r="P30" s="4"/>
    </row>
    <row r="31" spans="1:16" ht="15.75" thickTop="1">
      <c r="A31" s="4"/>
      <c r="B31" s="375" t="s">
        <v>836</v>
      </c>
      <c r="C31" s="157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63">
        <f>SUM(C30:N30)</f>
        <v>375441</v>
      </c>
      <c r="P31" s="4"/>
    </row>
    <row r="32" spans="1:16" ht="15">
      <c r="A32" s="4"/>
      <c r="B32" s="534" t="s">
        <v>411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" t="s">
        <v>9</v>
      </c>
      <c r="O32" s="158"/>
      <c r="P32" s="4"/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</sheetData>
  <phoneticPr fontId="0" type="noConversion"/>
  <hyperlinks>
    <hyperlink ref="N32" location="INDICE!C3" display="Volver al Indice"/>
    <hyperlink ref="B4" location="INDICE!C3" display="Volver al Indice"/>
  </hyperlinks>
  <printOptions horizontalCentered="1"/>
  <pageMargins left="0.19685039370078741" right="0.19685039370078741" top="1.1417322834645669" bottom="0.6692913385826772" header="0" footer="0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P48"/>
  <sheetViews>
    <sheetView topLeftCell="B1" zoomScale="80" zoomScaleNormal="80" workbookViewId="0">
      <selection activeCell="B5" sqref="B5"/>
    </sheetView>
  </sheetViews>
  <sheetFormatPr baseColWidth="10" defaultColWidth="4.5703125" defaultRowHeight="12.75"/>
  <cols>
    <col min="1" max="1" width="1.85546875" customWidth="1"/>
    <col min="2" max="2" width="18.85546875" customWidth="1"/>
    <col min="3" max="11" width="13.5703125" customWidth="1"/>
    <col min="12" max="12" width="14.7109375" customWidth="1"/>
    <col min="13" max="13" width="13.28515625" customWidth="1"/>
    <col min="14" max="14" width="14.5703125" customWidth="1"/>
    <col min="15" max="15" width="15.5703125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749" t="s">
        <v>52</v>
      </c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4"/>
    </row>
    <row r="3" spans="1:16" ht="15.75">
      <c r="A3" s="4"/>
      <c r="B3" s="755" t="s">
        <v>53</v>
      </c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4"/>
    </row>
    <row r="4" spans="1:16" ht="15.75">
      <c r="A4" s="4"/>
      <c r="B4" s="756" t="s">
        <v>401</v>
      </c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4"/>
    </row>
    <row r="5" spans="1:16" ht="13.5" thickBot="1">
      <c r="A5" s="4"/>
      <c r="B5" s="2" t="s">
        <v>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19.5" customHeight="1" thickTop="1">
      <c r="A6" s="4"/>
      <c r="B6" s="28"/>
      <c r="C6" s="29" t="s">
        <v>0</v>
      </c>
      <c r="D6" s="29" t="s">
        <v>1</v>
      </c>
      <c r="E6" s="29" t="s">
        <v>2</v>
      </c>
      <c r="F6" s="29" t="s">
        <v>3</v>
      </c>
      <c r="G6" s="29" t="s">
        <v>4</v>
      </c>
      <c r="H6" s="30" t="s">
        <v>10</v>
      </c>
      <c r="I6" s="30" t="s">
        <v>5</v>
      </c>
      <c r="J6" s="30" t="s">
        <v>6</v>
      </c>
      <c r="K6" s="30" t="s">
        <v>7</v>
      </c>
      <c r="L6" s="30" t="s">
        <v>8</v>
      </c>
      <c r="M6" s="30" t="s">
        <v>11</v>
      </c>
      <c r="N6" s="30" t="s">
        <v>12</v>
      </c>
      <c r="O6" s="30" t="s">
        <v>13</v>
      </c>
      <c r="P6" s="4"/>
    </row>
    <row r="7" spans="1:16" ht="17.25" customHeight="1">
      <c r="A7" s="4"/>
      <c r="B7" s="31" t="s">
        <v>249</v>
      </c>
      <c r="C7" s="32">
        <v>37601</v>
      </c>
      <c r="D7" s="32">
        <v>37367</v>
      </c>
      <c r="E7" s="32">
        <v>37960</v>
      </c>
      <c r="F7" s="32">
        <v>38076</v>
      </c>
      <c r="G7" s="32">
        <v>37988</v>
      </c>
      <c r="H7" s="33">
        <v>38525</v>
      </c>
      <c r="I7" s="32">
        <v>38609</v>
      </c>
      <c r="J7" s="32">
        <v>38828</v>
      </c>
      <c r="K7" s="32">
        <v>38627</v>
      </c>
      <c r="L7" s="699">
        <v>39109</v>
      </c>
      <c r="M7" s="32">
        <v>39141</v>
      </c>
      <c r="N7" s="32">
        <v>39314</v>
      </c>
      <c r="O7" s="54">
        <f>AVERAGE(C7:N7)</f>
        <v>38428.75</v>
      </c>
      <c r="P7" s="4"/>
    </row>
    <row r="8" spans="1:16">
      <c r="A8" s="4"/>
      <c r="B8" s="34" t="s">
        <v>266</v>
      </c>
      <c r="C8" s="7">
        <v>38240</v>
      </c>
      <c r="D8" s="7">
        <v>37934</v>
      </c>
      <c r="E8" s="7">
        <v>37891</v>
      </c>
      <c r="F8" s="7">
        <v>37506</v>
      </c>
      <c r="G8" s="7">
        <v>37076</v>
      </c>
      <c r="H8" s="8">
        <v>37291</v>
      </c>
      <c r="I8" s="7">
        <v>47130</v>
      </c>
      <c r="J8" s="7">
        <v>49799</v>
      </c>
      <c r="K8" s="7">
        <v>51056</v>
      </c>
      <c r="L8" s="700">
        <v>54300</v>
      </c>
      <c r="M8" s="7">
        <v>55117</v>
      </c>
      <c r="N8" s="7">
        <v>56101</v>
      </c>
      <c r="O8" s="35">
        <f>AVERAGE(C8:N8)</f>
        <v>44953.416666666664</v>
      </c>
      <c r="P8" s="4"/>
    </row>
    <row r="9" spans="1:16">
      <c r="A9" s="4"/>
      <c r="B9" s="34" t="s">
        <v>267</v>
      </c>
      <c r="C9" s="7">
        <v>13892</v>
      </c>
      <c r="D9" s="7">
        <v>13653</v>
      </c>
      <c r="E9" s="7">
        <v>14165</v>
      </c>
      <c r="F9" s="90">
        <v>14299</v>
      </c>
      <c r="G9" s="7">
        <v>14609</v>
      </c>
      <c r="H9" s="8">
        <v>14346</v>
      </c>
      <c r="I9" s="7">
        <v>14491</v>
      </c>
      <c r="J9" s="7">
        <v>14693</v>
      </c>
      <c r="K9" s="7">
        <v>14408</v>
      </c>
      <c r="L9" s="701">
        <v>14843</v>
      </c>
      <c r="M9" s="7">
        <v>14848</v>
      </c>
      <c r="N9" s="7">
        <v>14738</v>
      </c>
      <c r="O9" s="35">
        <f>AVERAGE(C9:N9)</f>
        <v>14415.416666666666</v>
      </c>
      <c r="P9" s="4"/>
    </row>
    <row r="10" spans="1:16" ht="18" customHeight="1">
      <c r="A10" s="4"/>
      <c r="B10" s="34" t="s">
        <v>45</v>
      </c>
      <c r="C10" s="35">
        <f>SUM(C7:C9)</f>
        <v>89733</v>
      </c>
      <c r="D10" s="35">
        <f t="shared" ref="D10:O10" si="0">SUM(D7:D9)</f>
        <v>88954</v>
      </c>
      <c r="E10" s="35">
        <f t="shared" si="0"/>
        <v>90016</v>
      </c>
      <c r="F10" s="35">
        <f t="shared" si="0"/>
        <v>89881</v>
      </c>
      <c r="G10" s="35">
        <f t="shared" si="0"/>
        <v>89673</v>
      </c>
      <c r="H10" s="35">
        <f t="shared" si="0"/>
        <v>90162</v>
      </c>
      <c r="I10" s="35">
        <f t="shared" si="0"/>
        <v>100230</v>
      </c>
      <c r="J10" s="35">
        <f t="shared" si="0"/>
        <v>103320</v>
      </c>
      <c r="K10" s="35">
        <f t="shared" si="0"/>
        <v>104091</v>
      </c>
      <c r="L10" s="702">
        <v>108252</v>
      </c>
      <c r="M10" s="35">
        <f t="shared" si="0"/>
        <v>109106</v>
      </c>
      <c r="N10" s="35">
        <f t="shared" si="0"/>
        <v>110153</v>
      </c>
      <c r="O10" s="35">
        <f t="shared" si="0"/>
        <v>97797.583333333328</v>
      </c>
      <c r="P10" s="4"/>
    </row>
    <row r="11" spans="1:16" ht="16.5" customHeight="1">
      <c r="A11" s="4"/>
      <c r="B11" s="36" t="s">
        <v>336</v>
      </c>
      <c r="C11" s="347">
        <v>361171</v>
      </c>
      <c r="D11" s="37">
        <v>350732</v>
      </c>
      <c r="E11" s="37">
        <v>354519</v>
      </c>
      <c r="F11" s="37">
        <v>360889</v>
      </c>
      <c r="G11" s="37">
        <v>364717</v>
      </c>
      <c r="H11" s="38">
        <v>365714</v>
      </c>
      <c r="I11" s="38">
        <v>368978</v>
      </c>
      <c r="J11" s="38">
        <v>367105</v>
      </c>
      <c r="K11" s="38">
        <v>355151</v>
      </c>
      <c r="L11" s="703">
        <v>358653</v>
      </c>
      <c r="M11" s="38">
        <v>360801</v>
      </c>
      <c r="N11" s="38">
        <v>359984</v>
      </c>
      <c r="O11" s="38"/>
      <c r="P11" s="4"/>
    </row>
    <row r="12" spans="1:16" ht="18.75" customHeight="1" thickBot="1">
      <c r="A12" s="4"/>
      <c r="B12" s="39" t="s">
        <v>46</v>
      </c>
      <c r="C12" s="40">
        <f t="shared" ref="C12:O12" si="1">+C11+C10</f>
        <v>450904</v>
      </c>
      <c r="D12" s="40">
        <f t="shared" si="1"/>
        <v>439686</v>
      </c>
      <c r="E12" s="40">
        <f t="shared" si="1"/>
        <v>444535</v>
      </c>
      <c r="F12" s="40">
        <f t="shared" si="1"/>
        <v>450770</v>
      </c>
      <c r="G12" s="40">
        <f t="shared" si="1"/>
        <v>454390</v>
      </c>
      <c r="H12" s="40">
        <f t="shared" si="1"/>
        <v>455876</v>
      </c>
      <c r="I12" s="40">
        <f t="shared" si="1"/>
        <v>469208</v>
      </c>
      <c r="J12" s="40">
        <f t="shared" si="1"/>
        <v>470425</v>
      </c>
      <c r="K12" s="40">
        <f t="shared" si="1"/>
        <v>459242</v>
      </c>
      <c r="L12" s="40">
        <f t="shared" si="1"/>
        <v>466905</v>
      </c>
      <c r="M12" s="40">
        <f>+M11+M10</f>
        <v>469907</v>
      </c>
      <c r="N12" s="40">
        <f>+N11+N10</f>
        <v>470137</v>
      </c>
      <c r="O12" s="40">
        <f t="shared" si="1"/>
        <v>97797.583333333328</v>
      </c>
      <c r="P12" s="4"/>
    </row>
    <row r="13" spans="1:16" ht="13.5" customHeight="1" thickTop="1">
      <c r="A13" s="4"/>
      <c r="B13" s="41" t="s">
        <v>265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"/>
    </row>
    <row r="14" spans="1:16">
      <c r="A14" s="4"/>
      <c r="B14" s="41" t="s">
        <v>300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>
      <c r="A15" s="4"/>
      <c r="B15" s="4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>
      <c r="A17" s="4"/>
      <c r="B17" s="749" t="s">
        <v>48</v>
      </c>
      <c r="C17" s="749"/>
      <c r="D17" s="749"/>
      <c r="E17" s="749"/>
      <c r="F17" s="749"/>
      <c r="G17" s="749"/>
      <c r="H17" s="749"/>
      <c r="I17" s="749"/>
      <c r="J17" s="749"/>
      <c r="K17" s="749"/>
      <c r="L17" s="749"/>
      <c r="M17" s="749"/>
      <c r="N17" s="749"/>
      <c r="O17" s="749"/>
      <c r="P17" s="4"/>
    </row>
    <row r="18" spans="1:16" ht="15.75">
      <c r="A18" s="4"/>
      <c r="B18" s="749" t="s">
        <v>49</v>
      </c>
      <c r="C18" s="749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4"/>
    </row>
    <row r="19" spans="1:16" ht="15.75">
      <c r="A19" s="4"/>
      <c r="B19" s="756" t="s">
        <v>401</v>
      </c>
      <c r="C19" s="749"/>
      <c r="D19" s="749"/>
      <c r="E19" s="749"/>
      <c r="F19" s="749"/>
      <c r="G19" s="749"/>
      <c r="H19" s="749"/>
      <c r="I19" s="749"/>
      <c r="J19" s="749"/>
      <c r="K19" s="749"/>
      <c r="L19" s="749"/>
      <c r="M19" s="749"/>
      <c r="N19" s="749"/>
      <c r="O19" s="749"/>
      <c r="P19" s="4"/>
    </row>
    <row r="20" spans="1:16" ht="13.5" thickBo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/>
    </row>
    <row r="21" spans="1:16" ht="21" customHeight="1" thickTop="1">
      <c r="A21" s="4"/>
      <c r="B21" s="42"/>
      <c r="C21" s="43" t="s">
        <v>0</v>
      </c>
      <c r="D21" s="43" t="s">
        <v>1</v>
      </c>
      <c r="E21" s="43" t="s">
        <v>2</v>
      </c>
      <c r="F21" s="43" t="s">
        <v>3</v>
      </c>
      <c r="G21" s="43" t="s">
        <v>4</v>
      </c>
      <c r="H21" s="44" t="s">
        <v>10</v>
      </c>
      <c r="I21" s="44" t="s">
        <v>5</v>
      </c>
      <c r="J21" s="30" t="s">
        <v>6</v>
      </c>
      <c r="K21" s="30" t="s">
        <v>7</v>
      </c>
      <c r="L21" s="30" t="s">
        <v>8</v>
      </c>
      <c r="M21" s="30" t="s">
        <v>11</v>
      </c>
      <c r="N21" s="30" t="s">
        <v>12</v>
      </c>
      <c r="O21" s="30" t="s">
        <v>13</v>
      </c>
      <c r="P21" s="4"/>
    </row>
    <row r="22" spans="1:16" ht="18.75" customHeight="1">
      <c r="A22" s="4"/>
      <c r="B22" s="31" t="s">
        <v>249</v>
      </c>
      <c r="C22" s="7">
        <v>2224324</v>
      </c>
      <c r="D22" s="7">
        <v>2193957</v>
      </c>
      <c r="E22" s="7">
        <v>2190078</v>
      </c>
      <c r="F22" s="7">
        <v>2193740</v>
      </c>
      <c r="G22" s="7">
        <v>2150296</v>
      </c>
      <c r="H22" s="9">
        <v>2169876</v>
      </c>
      <c r="I22" s="32">
        <v>2136701</v>
      </c>
      <c r="J22" s="32">
        <v>2153735</v>
      </c>
      <c r="K22" s="32">
        <v>2145834</v>
      </c>
      <c r="L22" s="699">
        <v>2169654</v>
      </c>
      <c r="M22" s="32">
        <v>2177281</v>
      </c>
      <c r="N22" s="32">
        <v>2204670</v>
      </c>
      <c r="O22" s="32">
        <f>AVERAGE(C22:N22)</f>
        <v>2175845.5</v>
      </c>
      <c r="P22" s="4"/>
    </row>
    <row r="23" spans="1:16">
      <c r="A23" s="4"/>
      <c r="B23" s="34" t="s">
        <v>266</v>
      </c>
      <c r="C23" s="7">
        <v>1502567</v>
      </c>
      <c r="D23" s="7">
        <v>1509606</v>
      </c>
      <c r="E23" s="7">
        <v>1515996</v>
      </c>
      <c r="F23" s="7">
        <v>1509835</v>
      </c>
      <c r="G23" s="7">
        <v>1490812</v>
      </c>
      <c r="H23" s="9">
        <v>1495012</v>
      </c>
      <c r="I23" s="7">
        <v>1672728</v>
      </c>
      <c r="J23" s="7">
        <v>1702204</v>
      </c>
      <c r="K23" s="7">
        <v>1698123</v>
      </c>
      <c r="L23" s="700">
        <v>1725982</v>
      </c>
      <c r="M23" s="7">
        <v>1812082</v>
      </c>
      <c r="N23" s="7">
        <v>1805067</v>
      </c>
      <c r="O23" s="7">
        <f>AVERAGE(C23:N23)</f>
        <v>1620001.1666666667</v>
      </c>
      <c r="P23" s="4"/>
    </row>
    <row r="24" spans="1:16">
      <c r="A24" s="4"/>
      <c r="B24" s="34" t="s">
        <v>343</v>
      </c>
      <c r="C24" s="7">
        <v>496383</v>
      </c>
      <c r="D24" s="7">
        <v>510348</v>
      </c>
      <c r="E24" s="7">
        <v>510634</v>
      </c>
      <c r="F24" s="90">
        <v>516529</v>
      </c>
      <c r="G24" s="7">
        <v>519404</v>
      </c>
      <c r="H24" s="9">
        <v>511326</v>
      </c>
      <c r="I24" s="7">
        <v>514330</v>
      </c>
      <c r="J24" s="7">
        <v>515203</v>
      </c>
      <c r="K24" s="7">
        <v>511833</v>
      </c>
      <c r="L24" s="701">
        <v>520593</v>
      </c>
      <c r="M24" s="7">
        <v>530871</v>
      </c>
      <c r="N24" s="7">
        <v>531481</v>
      </c>
      <c r="O24" s="7">
        <f>AVERAGE(C24:N24)</f>
        <v>515744.58333333331</v>
      </c>
      <c r="P24" s="4"/>
    </row>
    <row r="25" spans="1:16" ht="18" customHeight="1">
      <c r="A25" s="4"/>
      <c r="B25" s="34" t="s">
        <v>45</v>
      </c>
      <c r="C25" s="35">
        <f>SUM(C22:C24)</f>
        <v>4223274</v>
      </c>
      <c r="D25" s="35">
        <f t="shared" ref="D25:O25" si="2">SUM(D22:D24)</f>
        <v>4213911</v>
      </c>
      <c r="E25" s="35">
        <f t="shared" si="2"/>
        <v>4216708</v>
      </c>
      <c r="F25" s="35">
        <f t="shared" si="2"/>
        <v>4220104</v>
      </c>
      <c r="G25" s="35">
        <f t="shared" si="2"/>
        <v>4160512</v>
      </c>
      <c r="H25" s="27">
        <f t="shared" si="2"/>
        <v>4176214</v>
      </c>
      <c r="I25" s="35">
        <f t="shared" si="2"/>
        <v>4323759</v>
      </c>
      <c r="J25" s="35">
        <f t="shared" si="2"/>
        <v>4371142</v>
      </c>
      <c r="K25" s="35">
        <f t="shared" si="2"/>
        <v>4355790</v>
      </c>
      <c r="L25" s="35">
        <f t="shared" si="2"/>
        <v>4416229</v>
      </c>
      <c r="M25" s="35">
        <f t="shared" si="2"/>
        <v>4520234</v>
      </c>
      <c r="N25" s="35">
        <f t="shared" si="2"/>
        <v>4541218</v>
      </c>
      <c r="O25" s="35">
        <f t="shared" si="2"/>
        <v>4311591.25</v>
      </c>
      <c r="P25" s="4"/>
    </row>
    <row r="26" spans="1:16" ht="17.25" customHeight="1">
      <c r="A26" s="4"/>
      <c r="B26" s="36" t="s">
        <v>336</v>
      </c>
      <c r="C26" s="90">
        <v>1096912</v>
      </c>
      <c r="D26" s="7">
        <v>968717</v>
      </c>
      <c r="E26" s="7">
        <v>983875</v>
      </c>
      <c r="F26" s="7">
        <v>993478</v>
      </c>
      <c r="G26" s="7">
        <v>977926</v>
      </c>
      <c r="H26" s="38">
        <v>993310</v>
      </c>
      <c r="I26" s="38">
        <v>983408</v>
      </c>
      <c r="J26" s="38">
        <v>973174</v>
      </c>
      <c r="K26" s="38">
        <v>909366</v>
      </c>
      <c r="L26" s="701">
        <v>908086</v>
      </c>
      <c r="M26" s="38">
        <v>915344</v>
      </c>
      <c r="N26" s="38">
        <v>932963</v>
      </c>
      <c r="O26" s="7">
        <f>AVERAGE(C26:N26)</f>
        <v>969713.25</v>
      </c>
      <c r="P26" s="4"/>
    </row>
    <row r="27" spans="1:16" ht="13.5" thickBot="1">
      <c r="A27" s="4"/>
      <c r="B27" s="39" t="s">
        <v>46</v>
      </c>
      <c r="C27" s="46">
        <f>+C26+C25</f>
        <v>5320186</v>
      </c>
      <c r="D27" s="46">
        <f t="shared" ref="D27:O27" si="3">+D26+D25</f>
        <v>5182628</v>
      </c>
      <c r="E27" s="46">
        <f t="shared" si="3"/>
        <v>5200583</v>
      </c>
      <c r="F27" s="46">
        <f t="shared" si="3"/>
        <v>5213582</v>
      </c>
      <c r="G27" s="46">
        <f t="shared" si="3"/>
        <v>5138438</v>
      </c>
      <c r="H27" s="46">
        <f t="shared" si="3"/>
        <v>5169524</v>
      </c>
      <c r="I27" s="46">
        <f t="shared" si="3"/>
        <v>5307167</v>
      </c>
      <c r="J27" s="46">
        <f t="shared" si="3"/>
        <v>5344316</v>
      </c>
      <c r="K27" s="46">
        <f t="shared" si="3"/>
        <v>5265156</v>
      </c>
      <c r="L27" s="46">
        <f t="shared" si="3"/>
        <v>5324315</v>
      </c>
      <c r="M27" s="46">
        <f t="shared" si="3"/>
        <v>5435578</v>
      </c>
      <c r="N27" s="46">
        <f t="shared" si="3"/>
        <v>5474181</v>
      </c>
      <c r="O27" s="46">
        <f t="shared" si="3"/>
        <v>5281304.5</v>
      </c>
      <c r="P27" s="4"/>
    </row>
    <row r="28" spans="1:16" ht="13.5" thickTop="1">
      <c r="A28" s="4"/>
      <c r="B28" s="41" t="s">
        <v>307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"/>
    </row>
    <row r="29" spans="1:16">
      <c r="A29" s="4"/>
      <c r="B29" s="41" t="s">
        <v>300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"/>
    </row>
    <row r="30" spans="1:16">
      <c r="A30" s="4"/>
      <c r="B30" s="41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"/>
    </row>
    <row r="31" spans="1:1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.75">
      <c r="A32" s="4"/>
      <c r="B32" s="752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4"/>
    </row>
    <row r="33" spans="1:16" ht="15.75">
      <c r="A33" s="4"/>
      <c r="B33" s="47" t="s">
        <v>54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"/>
    </row>
    <row r="34" spans="1:16" ht="15.75">
      <c r="A34" s="4"/>
      <c r="B34" s="749" t="s">
        <v>50</v>
      </c>
      <c r="C34" s="750"/>
      <c r="D34" s="750"/>
      <c r="E34" s="750"/>
      <c r="F34" s="750"/>
      <c r="G34" s="750"/>
      <c r="H34" s="750"/>
      <c r="I34" s="750"/>
      <c r="J34" s="750"/>
      <c r="K34" s="750"/>
      <c r="L34" s="750"/>
      <c r="M34" s="750"/>
      <c r="N34" s="750"/>
      <c r="O34" s="750"/>
      <c r="P34" s="4"/>
    </row>
    <row r="35" spans="1:16" ht="15.75">
      <c r="A35" s="4"/>
      <c r="B35" s="754" t="s">
        <v>401</v>
      </c>
      <c r="C35" s="753"/>
      <c r="D35" s="753"/>
      <c r="E35" s="753"/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4"/>
    </row>
    <row r="36" spans="1:16" ht="16.5" thickBot="1">
      <c r="A36" s="4"/>
      <c r="B36" s="751" t="s">
        <v>51</v>
      </c>
      <c r="C36" s="751"/>
      <c r="D36" s="751"/>
      <c r="E36" s="751"/>
      <c r="F36" s="751"/>
      <c r="G36" s="751"/>
      <c r="H36" s="751"/>
      <c r="I36" s="751"/>
      <c r="J36" s="751"/>
      <c r="K36" s="751"/>
      <c r="L36" s="751"/>
      <c r="M36" s="751"/>
      <c r="N36" s="751"/>
      <c r="O36" s="751"/>
      <c r="P36" s="4"/>
    </row>
    <row r="37" spans="1:16" ht="21" customHeight="1" thickTop="1">
      <c r="A37" s="4"/>
      <c r="B37" s="48"/>
      <c r="C37" s="29" t="s">
        <v>0</v>
      </c>
      <c r="D37" s="29" t="s">
        <v>1</v>
      </c>
      <c r="E37" s="29" t="s">
        <v>2</v>
      </c>
      <c r="F37" s="29" t="s">
        <v>3</v>
      </c>
      <c r="G37" s="29" t="s">
        <v>4</v>
      </c>
      <c r="H37" s="30" t="s">
        <v>10</v>
      </c>
      <c r="I37" s="30" t="s">
        <v>5</v>
      </c>
      <c r="J37" s="30" t="s">
        <v>6</v>
      </c>
      <c r="K37" s="30" t="s">
        <v>7</v>
      </c>
      <c r="L37" s="30" t="s">
        <v>8</v>
      </c>
      <c r="M37" s="30" t="s">
        <v>11</v>
      </c>
      <c r="N37" s="30" t="s">
        <v>12</v>
      </c>
      <c r="O37" s="30" t="s">
        <v>41</v>
      </c>
      <c r="P37" s="4"/>
    </row>
    <row r="38" spans="1:16" ht="19.5" customHeight="1">
      <c r="A38" s="4"/>
      <c r="B38" s="31" t="s">
        <v>42</v>
      </c>
      <c r="C38" s="32">
        <v>1306665297</v>
      </c>
      <c r="D38" s="32">
        <v>1189142689</v>
      </c>
      <c r="E38" s="32">
        <v>1180319333</v>
      </c>
      <c r="F38" s="32">
        <v>1226524131</v>
      </c>
      <c r="G38" s="32">
        <v>1213122028</v>
      </c>
      <c r="H38" s="33">
        <v>1202876545</v>
      </c>
      <c r="I38" s="32">
        <v>1208212128</v>
      </c>
      <c r="J38" s="32">
        <v>1220809681</v>
      </c>
      <c r="K38" s="32">
        <v>1223983022</v>
      </c>
      <c r="L38" s="699">
        <v>1319376587</v>
      </c>
      <c r="M38" s="32">
        <v>1243467484</v>
      </c>
      <c r="N38" s="32">
        <v>1251106444</v>
      </c>
      <c r="O38" s="32">
        <f>SUM(C38:N38)</f>
        <v>14785605369</v>
      </c>
      <c r="P38" s="4"/>
    </row>
    <row r="39" spans="1:16">
      <c r="A39" s="4"/>
      <c r="B39" s="34" t="s">
        <v>43</v>
      </c>
      <c r="C39" s="7">
        <v>887238451</v>
      </c>
      <c r="D39" s="7">
        <v>811708394</v>
      </c>
      <c r="E39" s="7">
        <v>805758446</v>
      </c>
      <c r="F39" s="7">
        <v>813702999</v>
      </c>
      <c r="G39" s="7">
        <v>823556536</v>
      </c>
      <c r="H39" s="8">
        <v>823629686</v>
      </c>
      <c r="I39" s="7">
        <v>898920725</v>
      </c>
      <c r="J39" s="7">
        <v>928352439</v>
      </c>
      <c r="K39" s="7">
        <v>917934818</v>
      </c>
      <c r="L39" s="700">
        <v>991081570.01311052</v>
      </c>
      <c r="M39" s="7">
        <v>963846540</v>
      </c>
      <c r="N39" s="7">
        <v>969259691</v>
      </c>
      <c r="O39" s="7">
        <f>SUM(C39:N39)</f>
        <v>10634990295.013111</v>
      </c>
      <c r="P39" s="4"/>
    </row>
    <row r="40" spans="1:16">
      <c r="A40" s="4"/>
      <c r="B40" s="34" t="s">
        <v>44</v>
      </c>
      <c r="C40" s="7">
        <v>242962275</v>
      </c>
      <c r="D40" s="7">
        <v>234244251</v>
      </c>
      <c r="E40" s="7">
        <v>236214373</v>
      </c>
      <c r="F40" s="90">
        <v>237949576</v>
      </c>
      <c r="G40" s="7">
        <v>244657932</v>
      </c>
      <c r="H40" s="8">
        <v>237920190</v>
      </c>
      <c r="I40" s="7">
        <v>241938463</v>
      </c>
      <c r="J40" s="7">
        <v>251593809</v>
      </c>
      <c r="K40" s="7">
        <v>250777620</v>
      </c>
      <c r="L40" s="704">
        <v>272202721</v>
      </c>
      <c r="M40" s="7">
        <v>259890488</v>
      </c>
      <c r="N40" s="7">
        <v>266499777</v>
      </c>
      <c r="O40" s="7">
        <f>SUM(C40:N40)</f>
        <v>2976851475</v>
      </c>
      <c r="P40" s="4"/>
    </row>
    <row r="41" spans="1:16" ht="20.25" customHeight="1">
      <c r="A41" s="4"/>
      <c r="B41" s="34" t="s">
        <v>45</v>
      </c>
      <c r="C41" s="35">
        <f>SUM(C38:C40)</f>
        <v>2436866023</v>
      </c>
      <c r="D41" s="35">
        <f t="shared" ref="D41:O41" si="4">SUM(D38:D40)</f>
        <v>2235095334</v>
      </c>
      <c r="E41" s="35">
        <f t="shared" si="4"/>
        <v>2222292152</v>
      </c>
      <c r="F41" s="35">
        <f t="shared" si="4"/>
        <v>2278176706</v>
      </c>
      <c r="G41" s="35">
        <f t="shared" si="4"/>
        <v>2281336496</v>
      </c>
      <c r="H41" s="35">
        <f t="shared" si="4"/>
        <v>2264426421</v>
      </c>
      <c r="I41" s="35">
        <f t="shared" si="4"/>
        <v>2349071316</v>
      </c>
      <c r="J41" s="35">
        <f t="shared" si="4"/>
        <v>2400755929</v>
      </c>
      <c r="K41" s="35">
        <f t="shared" si="4"/>
        <v>2392695460</v>
      </c>
      <c r="L41" s="35">
        <f t="shared" si="4"/>
        <v>2582660878.0131106</v>
      </c>
      <c r="M41" s="35">
        <f>SUM(M38:M40)</f>
        <v>2467204512</v>
      </c>
      <c r="N41" s="35">
        <f>SUM(N38:N40)</f>
        <v>2486865912</v>
      </c>
      <c r="O41" s="35">
        <f t="shared" si="4"/>
        <v>28397447139.013111</v>
      </c>
      <c r="P41" s="4"/>
    </row>
    <row r="42" spans="1:16" ht="16.5" customHeight="1">
      <c r="A42" s="4"/>
      <c r="B42" s="36" t="s">
        <v>301</v>
      </c>
      <c r="C42" s="90">
        <v>345403530</v>
      </c>
      <c r="D42" s="7">
        <v>318285351</v>
      </c>
      <c r="E42" s="7">
        <v>323651106</v>
      </c>
      <c r="F42" s="7">
        <v>328614612</v>
      </c>
      <c r="G42" s="7">
        <v>325560376</v>
      </c>
      <c r="H42" s="38">
        <v>337295427</v>
      </c>
      <c r="I42" s="38">
        <v>326859301</v>
      </c>
      <c r="J42" s="38">
        <v>333790434</v>
      </c>
      <c r="K42" s="38">
        <v>312621956</v>
      </c>
      <c r="L42" s="701">
        <v>318041439</v>
      </c>
      <c r="M42" s="38">
        <v>314530484</v>
      </c>
      <c r="N42" s="38">
        <v>322520405</v>
      </c>
      <c r="O42" s="7">
        <f>SUM(C42:N42)</f>
        <v>3907174421</v>
      </c>
      <c r="P42" s="4"/>
    </row>
    <row r="43" spans="1:16" ht="13.5" thickBot="1">
      <c r="A43" s="4"/>
      <c r="B43" s="49" t="s">
        <v>46</v>
      </c>
      <c r="C43" s="46">
        <f>+C41+C42</f>
        <v>2782269553</v>
      </c>
      <c r="D43" s="46">
        <f t="shared" ref="D43:O43" si="5">+D42+D41</f>
        <v>2553380685</v>
      </c>
      <c r="E43" s="46">
        <f t="shared" si="5"/>
        <v>2545943258</v>
      </c>
      <c r="F43" s="46">
        <f t="shared" si="5"/>
        <v>2606791318</v>
      </c>
      <c r="G43" s="46">
        <f t="shared" si="5"/>
        <v>2606896872</v>
      </c>
      <c r="H43" s="46">
        <f t="shared" si="5"/>
        <v>2601721848</v>
      </c>
      <c r="I43" s="46">
        <f t="shared" si="5"/>
        <v>2675930617</v>
      </c>
      <c r="J43" s="46">
        <f t="shared" si="5"/>
        <v>2734546363</v>
      </c>
      <c r="K43" s="46">
        <f t="shared" si="5"/>
        <v>2705317416</v>
      </c>
      <c r="L43" s="46">
        <f t="shared" si="5"/>
        <v>2900702317.0131106</v>
      </c>
      <c r="M43" s="46">
        <f>+M42+M41</f>
        <v>2781734996</v>
      </c>
      <c r="N43" s="46">
        <f>+N42+N41</f>
        <v>2809386317</v>
      </c>
      <c r="O43" s="46">
        <f t="shared" si="5"/>
        <v>32304621560.013111</v>
      </c>
      <c r="P43" s="4"/>
    </row>
    <row r="44" spans="1:16" ht="13.5" thickTop="1">
      <c r="A44" s="4"/>
      <c r="B44" s="41" t="s">
        <v>47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"/>
    </row>
    <row r="45" spans="1:16">
      <c r="A45" s="4"/>
      <c r="B45" s="41"/>
      <c r="C45" s="50"/>
      <c r="D45" s="5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 t="s">
        <v>9</v>
      </c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</sheetData>
  <mergeCells count="10">
    <mergeCell ref="B34:O34"/>
    <mergeCell ref="B36:O36"/>
    <mergeCell ref="B32:O32"/>
    <mergeCell ref="B35:O35"/>
    <mergeCell ref="B2:O2"/>
    <mergeCell ref="B3:O3"/>
    <mergeCell ref="B4:O4"/>
    <mergeCell ref="B17:O17"/>
    <mergeCell ref="B18:O18"/>
    <mergeCell ref="B19:O19"/>
  </mergeCells>
  <phoneticPr fontId="0" type="noConversion"/>
  <hyperlinks>
    <hyperlink ref="O47" location="INDICE!C3" display="Volver al Indice"/>
    <hyperlink ref="B5" location="INDICE!C3" display="Volver al Indice"/>
  </hyperlinks>
  <printOptions horizontalCentered="1"/>
  <pageMargins left="0.15748031496062992" right="0.15748031496062992" top="0.98425196850393704" bottom="0.98425196850393704" header="0" footer="0"/>
  <pageSetup scale="7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A1:P33"/>
  <sheetViews>
    <sheetView topLeftCell="B1" zoomScale="90" zoomScaleNormal="90" workbookViewId="0">
      <selection activeCell="Q29" sqref="Q29"/>
    </sheetView>
  </sheetViews>
  <sheetFormatPr baseColWidth="10" defaultColWidth="4" defaultRowHeight="12.75"/>
  <cols>
    <col min="1" max="1" width="3.42578125" customWidth="1"/>
    <col min="2" max="2" width="22.28515625" bestFit="1" customWidth="1"/>
    <col min="3" max="11" width="9.85546875" bestFit="1" customWidth="1"/>
    <col min="12" max="12" width="10.140625" bestFit="1" customWidth="1"/>
    <col min="13" max="13" width="10.85546875" bestFit="1" customWidth="1"/>
    <col min="14" max="14" width="11.28515625" bestFit="1" customWidth="1"/>
    <col min="15" max="15" width="11.28515625" customWidth="1"/>
    <col min="16" max="16" width="4.5703125" customWidth="1"/>
    <col min="17" max="17" width="11.140625" customWidth="1"/>
  </cols>
  <sheetData>
    <row r="1" spans="1:16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134" t="s">
        <v>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4"/>
    </row>
    <row r="3" spans="1:16" ht="15">
      <c r="A3" s="4"/>
      <c r="B3" s="134" t="s">
        <v>401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4"/>
    </row>
    <row r="4" spans="1:16" ht="13.5" thickBot="1">
      <c r="A4" s="4"/>
      <c r="B4" s="2" t="s">
        <v>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4"/>
    </row>
    <row r="5" spans="1:16" ht="21" customHeight="1" thickTop="1">
      <c r="A5" s="4"/>
      <c r="B5" s="152"/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10</v>
      </c>
      <c r="I5" s="67" t="s">
        <v>5</v>
      </c>
      <c r="J5" s="67" t="s">
        <v>6</v>
      </c>
      <c r="K5" s="67" t="s">
        <v>264</v>
      </c>
      <c r="L5" s="67" t="s">
        <v>8</v>
      </c>
      <c r="M5" s="77" t="s">
        <v>11</v>
      </c>
      <c r="N5" s="67" t="s">
        <v>12</v>
      </c>
      <c r="O5" s="67" t="s">
        <v>41</v>
      </c>
      <c r="P5" s="4"/>
    </row>
    <row r="6" spans="1:16" ht="15">
      <c r="A6" s="4"/>
      <c r="B6" s="516" t="s">
        <v>92</v>
      </c>
      <c r="C6" s="161"/>
      <c r="D6" s="161"/>
      <c r="E6" s="161"/>
      <c r="F6" s="161"/>
      <c r="G6" s="161"/>
      <c r="H6" s="162"/>
      <c r="I6" s="162"/>
      <c r="J6" s="162"/>
      <c r="K6" s="162"/>
      <c r="L6" s="162"/>
      <c r="M6" s="162"/>
      <c r="N6" s="162"/>
      <c r="O6" s="162"/>
      <c r="P6" s="4"/>
    </row>
    <row r="7" spans="1:16" ht="18" customHeight="1">
      <c r="A7" s="4"/>
      <c r="B7" s="505" t="s">
        <v>342</v>
      </c>
      <c r="C7" s="474">
        <v>71684</v>
      </c>
      <c r="D7" s="392">
        <v>76517</v>
      </c>
      <c r="E7" s="474">
        <v>81376</v>
      </c>
      <c r="F7" s="474">
        <v>81082</v>
      </c>
      <c r="G7" s="474">
        <v>80961</v>
      </c>
      <c r="H7" s="428">
        <v>77185</v>
      </c>
      <c r="I7" s="428">
        <v>74479</v>
      </c>
      <c r="J7" s="428">
        <v>82800</v>
      </c>
      <c r="K7" s="428">
        <v>61439</v>
      </c>
      <c r="L7" s="428">
        <v>87341</v>
      </c>
      <c r="M7" s="428">
        <v>81765</v>
      </c>
      <c r="N7" s="428">
        <v>71892</v>
      </c>
      <c r="O7" s="163">
        <f>SUM(C7:N7)</f>
        <v>928521</v>
      </c>
      <c r="P7" s="4"/>
    </row>
    <row r="8" spans="1:16" ht="18" customHeight="1">
      <c r="A8" s="4"/>
      <c r="B8" s="505" t="s">
        <v>93</v>
      </c>
      <c r="C8" s="474">
        <v>82232</v>
      </c>
      <c r="D8" s="392">
        <v>77092</v>
      </c>
      <c r="E8" s="474">
        <v>80252</v>
      </c>
      <c r="F8" s="474">
        <v>85775</v>
      </c>
      <c r="G8" s="474">
        <v>84624</v>
      </c>
      <c r="H8" s="428">
        <v>84113</v>
      </c>
      <c r="I8" s="428">
        <v>79862</v>
      </c>
      <c r="J8" s="428">
        <v>89850</v>
      </c>
      <c r="K8" s="428">
        <v>80173</v>
      </c>
      <c r="L8" s="428">
        <v>94561</v>
      </c>
      <c r="M8" s="428">
        <v>87460</v>
      </c>
      <c r="N8" s="428">
        <v>84896</v>
      </c>
      <c r="O8" s="163">
        <f>SUM(C8:N8)</f>
        <v>1010890</v>
      </c>
      <c r="P8" s="4"/>
    </row>
    <row r="9" spans="1:16" ht="18" customHeight="1">
      <c r="A9" s="4"/>
      <c r="B9" s="505" t="s">
        <v>67</v>
      </c>
      <c r="C9" s="474">
        <v>150499</v>
      </c>
      <c r="D9" s="392">
        <v>158176</v>
      </c>
      <c r="E9" s="474">
        <v>165555</v>
      </c>
      <c r="F9" s="474">
        <v>167039</v>
      </c>
      <c r="G9" s="474">
        <v>174899</v>
      </c>
      <c r="H9" s="428">
        <v>156176</v>
      </c>
      <c r="I9" s="428">
        <v>148675</v>
      </c>
      <c r="J9" s="428">
        <v>158484</v>
      </c>
      <c r="K9" s="428">
        <v>138901</v>
      </c>
      <c r="L9" s="428">
        <v>162136</v>
      </c>
      <c r="M9" s="428">
        <v>158331</v>
      </c>
      <c r="N9" s="428">
        <v>152650</v>
      </c>
      <c r="O9" s="163">
        <f>SUM(C9:N9)</f>
        <v>1891521</v>
      </c>
      <c r="P9" s="4"/>
    </row>
    <row r="10" spans="1:16" ht="18" customHeight="1">
      <c r="A10" s="4"/>
      <c r="B10" s="506" t="s">
        <v>41</v>
      </c>
      <c r="C10" s="156">
        <f t="shared" ref="C10:M10" si="0">SUM(C7:C9)</f>
        <v>304415</v>
      </c>
      <c r="D10" s="156">
        <f t="shared" si="0"/>
        <v>311785</v>
      </c>
      <c r="E10" s="156">
        <f t="shared" si="0"/>
        <v>327183</v>
      </c>
      <c r="F10" s="156">
        <f t="shared" si="0"/>
        <v>333896</v>
      </c>
      <c r="G10" s="156">
        <f t="shared" si="0"/>
        <v>340484</v>
      </c>
      <c r="H10" s="156">
        <f t="shared" si="0"/>
        <v>317474</v>
      </c>
      <c r="I10" s="156">
        <f t="shared" si="0"/>
        <v>303016</v>
      </c>
      <c r="J10" s="156">
        <f t="shared" si="0"/>
        <v>331134</v>
      </c>
      <c r="K10" s="156">
        <f>SUM(K7:K9)</f>
        <v>280513</v>
      </c>
      <c r="L10" s="156">
        <f>SUM(L7:L9)</f>
        <v>344038</v>
      </c>
      <c r="M10" s="156">
        <f t="shared" si="0"/>
        <v>327556</v>
      </c>
      <c r="N10" s="156">
        <f>SUM(N7:N9)</f>
        <v>309438</v>
      </c>
      <c r="O10" s="165">
        <f>SUM(O7:O9)</f>
        <v>3830932</v>
      </c>
      <c r="P10" s="4"/>
    </row>
    <row r="11" spans="1:16" ht="18" customHeight="1">
      <c r="A11" s="4"/>
      <c r="B11" s="517" t="s">
        <v>94</v>
      </c>
      <c r="C11" s="474"/>
      <c r="D11" s="474"/>
      <c r="E11" s="474"/>
      <c r="F11" s="474"/>
      <c r="G11" s="474"/>
      <c r="H11" s="428"/>
      <c r="I11" s="428"/>
      <c r="J11" s="428"/>
      <c r="K11" s="428"/>
      <c r="L11" s="428"/>
      <c r="M11" s="428"/>
      <c r="N11" s="428"/>
      <c r="O11" s="144"/>
      <c r="P11" s="4"/>
    </row>
    <row r="12" spans="1:16" ht="18" customHeight="1">
      <c r="A12" s="4"/>
      <c r="B12" s="505" t="s">
        <v>342</v>
      </c>
      <c r="C12" s="474">
        <v>131945</v>
      </c>
      <c r="D12" s="392">
        <v>134778</v>
      </c>
      <c r="E12" s="474">
        <v>150408</v>
      </c>
      <c r="F12" s="474">
        <v>141771</v>
      </c>
      <c r="G12" s="474">
        <v>156486</v>
      </c>
      <c r="H12" s="428">
        <v>148275</v>
      </c>
      <c r="I12" s="428">
        <v>146028</v>
      </c>
      <c r="J12" s="428">
        <v>158297</v>
      </c>
      <c r="K12" s="428">
        <v>125189</v>
      </c>
      <c r="L12" s="428">
        <v>158911</v>
      </c>
      <c r="M12" s="428">
        <v>149227</v>
      </c>
      <c r="N12" s="428">
        <v>139167</v>
      </c>
      <c r="O12" s="163">
        <f>SUM(C12:N12)</f>
        <v>1740482</v>
      </c>
      <c r="P12" s="4"/>
    </row>
    <row r="13" spans="1:16" ht="18" customHeight="1">
      <c r="A13" s="4"/>
      <c r="B13" s="505" t="s">
        <v>93</v>
      </c>
      <c r="C13" s="474">
        <v>145528</v>
      </c>
      <c r="D13" s="392">
        <v>139077</v>
      </c>
      <c r="E13" s="474">
        <v>139409</v>
      </c>
      <c r="F13" s="474">
        <v>156021</v>
      </c>
      <c r="G13" s="474">
        <v>161146</v>
      </c>
      <c r="H13" s="428">
        <v>160817</v>
      </c>
      <c r="I13" s="428">
        <v>151164</v>
      </c>
      <c r="J13" s="428">
        <v>161346</v>
      </c>
      <c r="K13" s="428">
        <v>148122</v>
      </c>
      <c r="L13" s="428">
        <v>168794</v>
      </c>
      <c r="M13" s="428">
        <v>156187</v>
      </c>
      <c r="N13" s="428">
        <v>160178</v>
      </c>
      <c r="O13" s="163">
        <f>SUM(C13:N13)</f>
        <v>1847789</v>
      </c>
      <c r="P13" s="4"/>
    </row>
    <row r="14" spans="1:16" ht="18" customHeight="1">
      <c r="A14" s="4"/>
      <c r="B14" s="505" t="s">
        <v>67</v>
      </c>
      <c r="C14" s="474">
        <v>270356</v>
      </c>
      <c r="D14" s="392">
        <v>279572</v>
      </c>
      <c r="E14" s="474">
        <v>282932</v>
      </c>
      <c r="F14" s="474">
        <v>315141</v>
      </c>
      <c r="G14" s="474">
        <v>333261</v>
      </c>
      <c r="H14" s="428">
        <v>282996</v>
      </c>
      <c r="I14" s="428">
        <v>306673</v>
      </c>
      <c r="J14" s="428">
        <v>306674</v>
      </c>
      <c r="K14" s="428">
        <v>263420</v>
      </c>
      <c r="L14" s="428">
        <v>311954</v>
      </c>
      <c r="M14" s="428">
        <v>303031</v>
      </c>
      <c r="N14" s="428">
        <v>278291</v>
      </c>
      <c r="O14" s="163">
        <f>SUM(C14:N14)</f>
        <v>3534301</v>
      </c>
      <c r="P14" s="4"/>
    </row>
    <row r="15" spans="1:16" ht="18" customHeight="1">
      <c r="A15" s="4"/>
      <c r="B15" s="506" t="s">
        <v>41</v>
      </c>
      <c r="C15" s="164">
        <f t="shared" ref="C15:N15" si="1">SUM(C12:C14)</f>
        <v>547829</v>
      </c>
      <c r="D15" s="164">
        <f t="shared" si="1"/>
        <v>553427</v>
      </c>
      <c r="E15" s="164">
        <f t="shared" si="1"/>
        <v>572749</v>
      </c>
      <c r="F15" s="164">
        <f t="shared" si="1"/>
        <v>612933</v>
      </c>
      <c r="G15" s="164">
        <f t="shared" si="1"/>
        <v>650893</v>
      </c>
      <c r="H15" s="165">
        <f t="shared" si="1"/>
        <v>592088</v>
      </c>
      <c r="I15" s="165">
        <f t="shared" si="1"/>
        <v>603865</v>
      </c>
      <c r="J15" s="165">
        <f t="shared" si="1"/>
        <v>626317</v>
      </c>
      <c r="K15" s="165">
        <f>SUM(K12:K14)</f>
        <v>536731</v>
      </c>
      <c r="L15" s="165">
        <f>SUM(L12:L14)</f>
        <v>639659</v>
      </c>
      <c r="M15" s="165">
        <f t="shared" si="1"/>
        <v>608445</v>
      </c>
      <c r="N15" s="165">
        <f t="shared" si="1"/>
        <v>577636</v>
      </c>
      <c r="O15" s="165">
        <f t="shared" ref="O15" si="2">SUM(O12:O14)</f>
        <v>7122572</v>
      </c>
      <c r="P15" s="4"/>
    </row>
    <row r="16" spans="1:16" ht="18" customHeight="1">
      <c r="A16" s="4"/>
      <c r="B16" s="506" t="s">
        <v>405</v>
      </c>
      <c r="C16" s="164"/>
      <c r="D16" s="164"/>
      <c r="E16" s="164"/>
      <c r="F16" s="164"/>
      <c r="G16" s="164"/>
      <c r="H16" s="165"/>
      <c r="I16" s="165"/>
      <c r="J16" s="165"/>
      <c r="K16" s="165"/>
      <c r="L16" s="165"/>
      <c r="M16" s="165"/>
      <c r="N16" s="165"/>
      <c r="O16" s="165"/>
      <c r="P16" s="4"/>
    </row>
    <row r="17" spans="1:16" ht="18" customHeight="1">
      <c r="A17" s="4"/>
      <c r="B17" s="505" t="s">
        <v>342</v>
      </c>
      <c r="C17" s="444">
        <v>167095</v>
      </c>
      <c r="D17" s="581">
        <v>36179</v>
      </c>
      <c r="E17" s="444">
        <v>127274</v>
      </c>
      <c r="F17" s="444">
        <v>175184</v>
      </c>
      <c r="G17" s="444">
        <v>222968</v>
      </c>
      <c r="H17" s="531">
        <v>120042</v>
      </c>
      <c r="I17" s="531">
        <v>137715</v>
      </c>
      <c r="J17" s="531">
        <v>154957</v>
      </c>
      <c r="K17" s="531">
        <v>144705</v>
      </c>
      <c r="L17" s="531">
        <v>143422</v>
      </c>
      <c r="M17" s="531">
        <v>126738</v>
      </c>
      <c r="N17" s="531">
        <v>131145</v>
      </c>
      <c r="O17" s="163">
        <f>SUM(C17:N17)</f>
        <v>1687424</v>
      </c>
      <c r="P17" s="4"/>
    </row>
    <row r="18" spans="1:16" ht="18" customHeight="1">
      <c r="A18" s="4"/>
      <c r="B18" s="505" t="s">
        <v>93</v>
      </c>
      <c r="C18" s="444">
        <v>170679</v>
      </c>
      <c r="D18" s="444">
        <v>147779</v>
      </c>
      <c r="E18" s="444">
        <v>148255</v>
      </c>
      <c r="F18" s="444">
        <v>143680</v>
      </c>
      <c r="G18" s="444">
        <v>157560</v>
      </c>
      <c r="H18" s="531">
        <v>160794</v>
      </c>
      <c r="I18" s="531">
        <v>159076</v>
      </c>
      <c r="J18" s="531">
        <v>170783</v>
      </c>
      <c r="K18" s="531">
        <v>155422</v>
      </c>
      <c r="L18" s="531">
        <v>182659</v>
      </c>
      <c r="M18" s="531">
        <v>157858</v>
      </c>
      <c r="N18" s="531">
        <v>163818</v>
      </c>
      <c r="O18" s="163">
        <f>SUM(C18:N18)</f>
        <v>1918363</v>
      </c>
      <c r="P18" s="4"/>
    </row>
    <row r="19" spans="1:16" ht="18" customHeight="1">
      <c r="A19" s="4"/>
      <c r="B19" s="505" t="s">
        <v>67</v>
      </c>
      <c r="C19" s="444">
        <v>333975</v>
      </c>
      <c r="D19" s="444">
        <v>293853</v>
      </c>
      <c r="E19" s="444">
        <v>310138</v>
      </c>
      <c r="F19" s="444">
        <v>318086</v>
      </c>
      <c r="G19" s="444">
        <v>338612</v>
      </c>
      <c r="H19" s="531">
        <v>301056</v>
      </c>
      <c r="I19" s="531">
        <v>355025</v>
      </c>
      <c r="J19" s="531">
        <v>351270</v>
      </c>
      <c r="K19" s="531">
        <v>317145</v>
      </c>
      <c r="L19" s="531">
        <v>350169</v>
      </c>
      <c r="M19" s="531">
        <v>310467</v>
      </c>
      <c r="N19" s="531">
        <v>305347</v>
      </c>
      <c r="O19" s="163">
        <f>SUM(C19:N19)</f>
        <v>3885143</v>
      </c>
      <c r="P19" s="4"/>
    </row>
    <row r="20" spans="1:16" ht="18" customHeight="1">
      <c r="A20" s="4"/>
      <c r="B20" s="506" t="s">
        <v>41</v>
      </c>
      <c r="C20" s="164">
        <f>SUM(C17:C19)</f>
        <v>671749</v>
      </c>
      <c r="D20" s="164">
        <f t="shared" ref="D20:N20" si="3">SUM(D17:D19)</f>
        <v>477811</v>
      </c>
      <c r="E20" s="164">
        <f t="shared" si="3"/>
        <v>585667</v>
      </c>
      <c r="F20" s="164">
        <f t="shared" si="3"/>
        <v>636950</v>
      </c>
      <c r="G20" s="164">
        <f t="shared" si="3"/>
        <v>719140</v>
      </c>
      <c r="H20" s="164">
        <f t="shared" si="3"/>
        <v>581892</v>
      </c>
      <c r="I20" s="164">
        <f t="shared" si="3"/>
        <v>651816</v>
      </c>
      <c r="J20" s="164">
        <f t="shared" si="3"/>
        <v>677010</v>
      </c>
      <c r="K20" s="164">
        <f t="shared" si="3"/>
        <v>617272</v>
      </c>
      <c r="L20" s="164">
        <f t="shared" si="3"/>
        <v>676250</v>
      </c>
      <c r="M20" s="164">
        <f t="shared" si="3"/>
        <v>595063</v>
      </c>
      <c r="N20" s="164">
        <f t="shared" si="3"/>
        <v>600310</v>
      </c>
      <c r="O20" s="165">
        <f t="shared" ref="O20" si="4">SUM(O17:O19)</f>
        <v>7490930</v>
      </c>
      <c r="P20" s="4"/>
    </row>
    <row r="21" spans="1:16" ht="18" customHeight="1">
      <c r="A21" s="4"/>
      <c r="B21" s="506" t="s">
        <v>406</v>
      </c>
      <c r="C21" s="440"/>
      <c r="D21" s="440"/>
      <c r="E21" s="440"/>
      <c r="F21" s="440"/>
      <c r="G21" s="440"/>
      <c r="H21" s="395"/>
      <c r="I21" s="395"/>
      <c r="J21" s="395"/>
      <c r="K21" s="395"/>
      <c r="L21" s="395"/>
      <c r="M21" s="395"/>
      <c r="N21" s="395"/>
      <c r="O21" s="144"/>
      <c r="P21" s="4"/>
    </row>
    <row r="22" spans="1:16" ht="18" customHeight="1">
      <c r="A22" s="4"/>
      <c r="B22" s="505" t="s">
        <v>342</v>
      </c>
      <c r="C22" s="474">
        <v>21029</v>
      </c>
      <c r="D22" s="392">
        <v>17854</v>
      </c>
      <c r="E22" s="474">
        <v>16894</v>
      </c>
      <c r="F22" s="474">
        <v>15082</v>
      </c>
      <c r="G22" s="474">
        <v>16419</v>
      </c>
      <c r="H22" s="428">
        <v>14970</v>
      </c>
      <c r="I22" s="428">
        <v>15805</v>
      </c>
      <c r="J22" s="428">
        <v>17175</v>
      </c>
      <c r="K22" s="428">
        <v>12022</v>
      </c>
      <c r="L22" s="428">
        <v>18149</v>
      </c>
      <c r="M22" s="428">
        <v>18039</v>
      </c>
      <c r="N22" s="428">
        <v>14440</v>
      </c>
      <c r="O22" s="163">
        <f>SUM(C22:N22)</f>
        <v>197878</v>
      </c>
      <c r="P22" s="4"/>
    </row>
    <row r="23" spans="1:16" ht="18" customHeight="1">
      <c r="A23" s="4"/>
      <c r="B23" s="505" t="s">
        <v>93</v>
      </c>
      <c r="C23" s="474">
        <v>39722</v>
      </c>
      <c r="D23" s="392">
        <v>28815</v>
      </c>
      <c r="E23" s="474">
        <v>26189</v>
      </c>
      <c r="F23" s="474">
        <v>30560</v>
      </c>
      <c r="G23" s="474">
        <v>28380</v>
      </c>
      <c r="H23" s="428">
        <v>32356</v>
      </c>
      <c r="I23" s="428">
        <v>34790</v>
      </c>
      <c r="J23" s="428">
        <v>34145</v>
      </c>
      <c r="K23" s="428">
        <v>30443</v>
      </c>
      <c r="L23" s="428">
        <v>35007</v>
      </c>
      <c r="M23" s="428">
        <v>30399</v>
      </c>
      <c r="N23" s="428">
        <v>28550</v>
      </c>
      <c r="O23" s="163">
        <f>SUM(C23:N23)</f>
        <v>379356</v>
      </c>
      <c r="P23" s="4"/>
    </row>
    <row r="24" spans="1:16" ht="18" customHeight="1">
      <c r="A24" s="4"/>
      <c r="B24" s="505" t="s">
        <v>67</v>
      </c>
      <c r="C24" s="474">
        <v>65016</v>
      </c>
      <c r="D24" s="392">
        <v>52633</v>
      </c>
      <c r="E24" s="474">
        <v>53386</v>
      </c>
      <c r="F24" s="474">
        <v>48218</v>
      </c>
      <c r="G24" s="474">
        <v>50828</v>
      </c>
      <c r="H24" s="428">
        <v>47050</v>
      </c>
      <c r="I24" s="428">
        <v>52417</v>
      </c>
      <c r="J24" s="428">
        <v>53501</v>
      </c>
      <c r="K24" s="428">
        <v>41757</v>
      </c>
      <c r="L24" s="428">
        <v>50374</v>
      </c>
      <c r="M24" s="428">
        <v>45911</v>
      </c>
      <c r="N24" s="428">
        <v>41670</v>
      </c>
      <c r="O24" s="163">
        <f>SUM(C24:N24)</f>
        <v>602761</v>
      </c>
      <c r="P24" s="4"/>
    </row>
    <row r="25" spans="1:16" ht="18" customHeight="1">
      <c r="A25" s="4"/>
      <c r="B25" s="506" t="s">
        <v>41</v>
      </c>
      <c r="C25" s="164">
        <f t="shared" ref="C25:O25" si="5">SUM(C22:C24)</f>
        <v>125767</v>
      </c>
      <c r="D25" s="164">
        <f t="shared" si="5"/>
        <v>99302</v>
      </c>
      <c r="E25" s="164">
        <f t="shared" si="5"/>
        <v>96469</v>
      </c>
      <c r="F25" s="164">
        <f t="shared" si="5"/>
        <v>93860</v>
      </c>
      <c r="G25" s="164">
        <f t="shared" si="5"/>
        <v>95627</v>
      </c>
      <c r="H25" s="165">
        <f t="shared" si="5"/>
        <v>94376</v>
      </c>
      <c r="I25" s="165">
        <f t="shared" si="5"/>
        <v>103012</v>
      </c>
      <c r="J25" s="165">
        <f t="shared" si="5"/>
        <v>104821</v>
      </c>
      <c r="K25" s="165">
        <f>SUM(K22:K24)</f>
        <v>84222</v>
      </c>
      <c r="L25" s="165">
        <f>SUM(L22:L24)</f>
        <v>103530</v>
      </c>
      <c r="M25" s="165">
        <f t="shared" si="5"/>
        <v>94349</v>
      </c>
      <c r="N25" s="165">
        <f t="shared" si="5"/>
        <v>84660</v>
      </c>
      <c r="O25" s="165">
        <f t="shared" si="5"/>
        <v>1179995</v>
      </c>
      <c r="P25" s="4"/>
    </row>
    <row r="26" spans="1:16" ht="18" customHeight="1">
      <c r="A26" s="4"/>
      <c r="B26" s="528" t="s">
        <v>95</v>
      </c>
      <c r="C26" s="508"/>
      <c r="D26" s="508"/>
      <c r="E26" s="508"/>
      <c r="F26" s="508"/>
      <c r="G26" s="508"/>
      <c r="H26" s="510"/>
      <c r="I26" s="510"/>
      <c r="J26" s="510"/>
      <c r="K26" s="510"/>
      <c r="L26" s="510"/>
      <c r="M26" s="510"/>
      <c r="N26" s="510"/>
      <c r="O26" s="510"/>
      <c r="P26" s="4"/>
    </row>
    <row r="27" spans="1:16" ht="18" customHeight="1">
      <c r="A27" s="4"/>
      <c r="B27" s="507" t="s">
        <v>342</v>
      </c>
      <c r="C27" s="511">
        <f>+C22+C17+C12+C7</f>
        <v>391753</v>
      </c>
      <c r="D27" s="511">
        <f t="shared" ref="D27:N27" si="6">+D22+D17+D12+D7</f>
        <v>265328</v>
      </c>
      <c r="E27" s="511">
        <f t="shared" si="6"/>
        <v>375952</v>
      </c>
      <c r="F27" s="511">
        <f t="shared" si="6"/>
        <v>413119</v>
      </c>
      <c r="G27" s="511">
        <f t="shared" si="6"/>
        <v>476834</v>
      </c>
      <c r="H27" s="511">
        <f t="shared" si="6"/>
        <v>360472</v>
      </c>
      <c r="I27" s="511">
        <f t="shared" si="6"/>
        <v>374027</v>
      </c>
      <c r="J27" s="511">
        <f t="shared" si="6"/>
        <v>413229</v>
      </c>
      <c r="K27" s="511">
        <f t="shared" si="6"/>
        <v>343355</v>
      </c>
      <c r="L27" s="511">
        <f t="shared" si="6"/>
        <v>407823</v>
      </c>
      <c r="M27" s="511">
        <f t="shared" si="6"/>
        <v>375769</v>
      </c>
      <c r="N27" s="511">
        <f t="shared" si="6"/>
        <v>356644</v>
      </c>
      <c r="O27" s="163">
        <f>SUM(C27:N27)</f>
        <v>4554305</v>
      </c>
      <c r="P27" s="4"/>
    </row>
    <row r="28" spans="1:16" ht="18" customHeight="1">
      <c r="A28" s="4"/>
      <c r="B28" s="507" t="s">
        <v>93</v>
      </c>
      <c r="C28" s="511">
        <f t="shared" ref="C28:N29" si="7">+C23+C18+C13+C8</f>
        <v>438161</v>
      </c>
      <c r="D28" s="511">
        <f t="shared" si="7"/>
        <v>392763</v>
      </c>
      <c r="E28" s="511">
        <f t="shared" si="7"/>
        <v>394105</v>
      </c>
      <c r="F28" s="511">
        <f t="shared" si="7"/>
        <v>416036</v>
      </c>
      <c r="G28" s="511">
        <f t="shared" si="7"/>
        <v>431710</v>
      </c>
      <c r="H28" s="511">
        <f t="shared" si="7"/>
        <v>438080</v>
      </c>
      <c r="I28" s="511">
        <f t="shared" si="7"/>
        <v>424892</v>
      </c>
      <c r="J28" s="511">
        <f t="shared" si="7"/>
        <v>456124</v>
      </c>
      <c r="K28" s="511">
        <f t="shared" si="7"/>
        <v>414160</v>
      </c>
      <c r="L28" s="511">
        <f t="shared" si="7"/>
        <v>481021</v>
      </c>
      <c r="M28" s="511">
        <f t="shared" si="7"/>
        <v>431904</v>
      </c>
      <c r="N28" s="511">
        <f t="shared" si="7"/>
        <v>437442</v>
      </c>
      <c r="O28" s="163">
        <f>SUM(C28:N28)</f>
        <v>5156398</v>
      </c>
      <c r="P28" s="4"/>
    </row>
    <row r="29" spans="1:16" ht="18" customHeight="1">
      <c r="A29" s="4"/>
      <c r="B29" s="512" t="s">
        <v>67</v>
      </c>
      <c r="C29" s="511">
        <f t="shared" si="7"/>
        <v>819846</v>
      </c>
      <c r="D29" s="511">
        <f t="shared" si="7"/>
        <v>784234</v>
      </c>
      <c r="E29" s="511">
        <f t="shared" si="7"/>
        <v>812011</v>
      </c>
      <c r="F29" s="511">
        <f t="shared" si="7"/>
        <v>848484</v>
      </c>
      <c r="G29" s="511">
        <f t="shared" si="7"/>
        <v>897600</v>
      </c>
      <c r="H29" s="511">
        <f t="shared" si="7"/>
        <v>787278</v>
      </c>
      <c r="I29" s="511">
        <f t="shared" si="7"/>
        <v>862790</v>
      </c>
      <c r="J29" s="511">
        <f t="shared" si="7"/>
        <v>869929</v>
      </c>
      <c r="K29" s="511">
        <f t="shared" si="7"/>
        <v>761223</v>
      </c>
      <c r="L29" s="511">
        <f t="shared" si="7"/>
        <v>874633</v>
      </c>
      <c r="M29" s="511">
        <f t="shared" si="7"/>
        <v>817740</v>
      </c>
      <c r="N29" s="511">
        <f t="shared" si="7"/>
        <v>777958</v>
      </c>
      <c r="O29" s="163">
        <f>SUM(C29:N29)</f>
        <v>9913726</v>
      </c>
      <c r="P29" s="4"/>
    </row>
    <row r="30" spans="1:16" ht="15.75" thickBot="1">
      <c r="A30" s="4"/>
      <c r="B30" s="527" t="s">
        <v>41</v>
      </c>
      <c r="C30" s="514">
        <f t="shared" ref="C30:O30" si="8">SUM(C27:C29)</f>
        <v>1649760</v>
      </c>
      <c r="D30" s="514">
        <f t="shared" si="8"/>
        <v>1442325</v>
      </c>
      <c r="E30" s="514">
        <f t="shared" si="8"/>
        <v>1582068</v>
      </c>
      <c r="F30" s="514">
        <f t="shared" si="8"/>
        <v>1677639</v>
      </c>
      <c r="G30" s="514">
        <f t="shared" si="8"/>
        <v>1806144</v>
      </c>
      <c r="H30" s="515">
        <f t="shared" si="8"/>
        <v>1585830</v>
      </c>
      <c r="I30" s="515">
        <f t="shared" si="8"/>
        <v>1661709</v>
      </c>
      <c r="J30" s="515">
        <f t="shared" si="8"/>
        <v>1739282</v>
      </c>
      <c r="K30" s="515">
        <f>SUM(K27:K29)</f>
        <v>1518738</v>
      </c>
      <c r="L30" s="515">
        <f>SUM(L27:L29)</f>
        <v>1763477</v>
      </c>
      <c r="M30" s="515">
        <f t="shared" si="8"/>
        <v>1625413</v>
      </c>
      <c r="N30" s="515">
        <f t="shared" si="8"/>
        <v>1572044</v>
      </c>
      <c r="O30" s="515">
        <f t="shared" si="8"/>
        <v>19624429</v>
      </c>
    </row>
    <row r="31" spans="1:16" ht="13.5" thickTop="1">
      <c r="A31" s="4"/>
      <c r="B31" s="375" t="s">
        <v>836</v>
      </c>
      <c r="C31" s="167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63">
        <f>SUM(C30:N30)</f>
        <v>19624429</v>
      </c>
      <c r="P31" s="4"/>
    </row>
    <row r="32" spans="1:1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</sheetData>
  <phoneticPr fontId="0" type="noConversion"/>
  <hyperlinks>
    <hyperlink ref="B4" location="INDICE!C3" display="Volver al Indice"/>
  </hyperlinks>
  <printOptions horizontalCentered="1"/>
  <pageMargins left="0.19685039370078741" right="0.19685039370078741" top="0.98425196850393704" bottom="0.98425196850393704" header="0" footer="0"/>
  <pageSetup scale="9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A1:P34"/>
  <sheetViews>
    <sheetView zoomScale="80" zoomScaleNormal="80" workbookViewId="0">
      <selection activeCell="A13" sqref="A13"/>
    </sheetView>
  </sheetViews>
  <sheetFormatPr baseColWidth="10" defaultColWidth="4.42578125" defaultRowHeight="12.75"/>
  <cols>
    <col min="1" max="1" width="4.5703125" customWidth="1"/>
    <col min="2" max="2" width="22.28515625" bestFit="1" customWidth="1"/>
    <col min="3" max="3" width="12" customWidth="1"/>
    <col min="4" max="4" width="12.42578125" customWidth="1"/>
    <col min="5" max="5" width="13" customWidth="1"/>
    <col min="6" max="6" width="13.28515625" customWidth="1"/>
    <col min="7" max="7" width="13.85546875" customWidth="1"/>
    <col min="8" max="8" width="13" customWidth="1"/>
    <col min="9" max="9" width="12" customWidth="1"/>
    <col min="10" max="10" width="12.5703125" customWidth="1"/>
    <col min="11" max="11" width="12.7109375" bestFit="1" customWidth="1"/>
    <col min="12" max="12" width="12.85546875" customWidth="1"/>
    <col min="13" max="13" width="12.140625" bestFit="1" customWidth="1"/>
    <col min="14" max="14" width="12.42578125" customWidth="1"/>
    <col min="15" max="15" width="14.140625" customWidth="1"/>
    <col min="16" max="16" width="7.85546875" customWidth="1"/>
  </cols>
  <sheetData>
    <row r="1" spans="1:16" ht="21" customHeight="1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443" t="s">
        <v>404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4"/>
    </row>
    <row r="3" spans="1:16" ht="15.75" thickBot="1">
      <c r="A3" s="4"/>
      <c r="B3" s="502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4"/>
    </row>
    <row r="4" spans="1:16" ht="22.5" customHeight="1" thickTop="1">
      <c r="A4" s="4"/>
      <c r="B4" s="160"/>
      <c r="C4" s="66" t="s">
        <v>0</v>
      </c>
      <c r="D4" s="66" t="s">
        <v>1</v>
      </c>
      <c r="E4" s="66" t="s">
        <v>2</v>
      </c>
      <c r="F4" s="66" t="s">
        <v>3</v>
      </c>
      <c r="G4" s="66" t="s">
        <v>4</v>
      </c>
      <c r="H4" s="67" t="s">
        <v>10</v>
      </c>
      <c r="I4" s="67" t="s">
        <v>5</v>
      </c>
      <c r="J4" s="67" t="s">
        <v>6</v>
      </c>
      <c r="K4" s="67" t="s">
        <v>7</v>
      </c>
      <c r="L4" s="67" t="s">
        <v>8</v>
      </c>
      <c r="M4" s="67" t="s">
        <v>11</v>
      </c>
      <c r="N4" s="67" t="s">
        <v>12</v>
      </c>
      <c r="O4" s="67" t="s">
        <v>41</v>
      </c>
      <c r="P4" s="4"/>
    </row>
    <row r="5" spans="1:16" ht="15">
      <c r="A5" s="4"/>
      <c r="B5" s="516" t="s">
        <v>92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4"/>
    </row>
    <row r="6" spans="1:16" ht="18" customHeight="1">
      <c r="A6" s="4"/>
      <c r="B6" s="505" t="s">
        <v>342</v>
      </c>
      <c r="C6" s="173">
        <v>549863</v>
      </c>
      <c r="D6" s="173">
        <v>598130</v>
      </c>
      <c r="E6" s="173">
        <v>630163</v>
      </c>
      <c r="F6" s="173">
        <v>654322</v>
      </c>
      <c r="G6" s="173">
        <v>660987</v>
      </c>
      <c r="H6" s="173">
        <v>649605</v>
      </c>
      <c r="I6" s="173">
        <v>634349</v>
      </c>
      <c r="J6" s="173">
        <v>697313</v>
      </c>
      <c r="K6" s="173">
        <v>492578</v>
      </c>
      <c r="L6" s="173">
        <v>722737</v>
      </c>
      <c r="M6" s="173">
        <v>688215</v>
      </c>
      <c r="N6" s="173">
        <v>603396</v>
      </c>
      <c r="O6" s="166">
        <f>SUM(C6:N6)</f>
        <v>7581658</v>
      </c>
      <c r="P6" s="4"/>
    </row>
    <row r="7" spans="1:16" ht="18" customHeight="1">
      <c r="A7" s="4"/>
      <c r="B7" s="505" t="s">
        <v>93</v>
      </c>
      <c r="C7" s="173">
        <v>2419926</v>
      </c>
      <c r="D7" s="173">
        <v>2239265</v>
      </c>
      <c r="E7" s="173">
        <v>2355006</v>
      </c>
      <c r="F7" s="173">
        <v>2490575</v>
      </c>
      <c r="G7" s="173">
        <v>2467954</v>
      </c>
      <c r="H7" s="173">
        <v>2465100</v>
      </c>
      <c r="I7" s="173">
        <v>2420529</v>
      </c>
      <c r="J7" s="173">
        <v>2675416</v>
      </c>
      <c r="K7" s="173">
        <v>2509311</v>
      </c>
      <c r="L7" s="173">
        <v>2859595</v>
      </c>
      <c r="M7" s="173">
        <v>2749622</v>
      </c>
      <c r="N7" s="173">
        <v>2578549</v>
      </c>
      <c r="O7" s="166">
        <f t="shared" ref="O7:O8" si="0">SUM(C7:N7)</f>
        <v>30230848</v>
      </c>
      <c r="P7" s="4"/>
    </row>
    <row r="8" spans="1:16" ht="18" customHeight="1">
      <c r="A8" s="4"/>
      <c r="B8" s="505" t="s">
        <v>67</v>
      </c>
      <c r="C8" s="173">
        <v>1649367</v>
      </c>
      <c r="D8" s="173">
        <v>1590582</v>
      </c>
      <c r="E8" s="173">
        <v>1756739</v>
      </c>
      <c r="F8" s="173">
        <v>1735275</v>
      </c>
      <c r="G8" s="173">
        <v>1815199</v>
      </c>
      <c r="H8" s="173">
        <v>1604527</v>
      </c>
      <c r="I8" s="173">
        <v>1551125</v>
      </c>
      <c r="J8" s="173">
        <v>1638503</v>
      </c>
      <c r="K8" s="173">
        <v>1504917</v>
      </c>
      <c r="L8" s="173">
        <v>1702321</v>
      </c>
      <c r="M8" s="173">
        <v>1742189</v>
      </c>
      <c r="N8" s="173">
        <v>1494570</v>
      </c>
      <c r="O8" s="166">
        <f t="shared" si="0"/>
        <v>19785314</v>
      </c>
      <c r="P8" s="4"/>
    </row>
    <row r="9" spans="1:16" ht="18" customHeight="1">
      <c r="A9" s="4"/>
      <c r="B9" s="506" t="s">
        <v>41</v>
      </c>
      <c r="C9" s="260">
        <f>SUM(C6:C8)</f>
        <v>4619156</v>
      </c>
      <c r="D9" s="260">
        <f t="shared" ref="D9" si="1">SUM(D6:D8)</f>
        <v>4427977</v>
      </c>
      <c r="E9" s="260">
        <f t="shared" ref="E9" si="2">SUM(E6:E8)</f>
        <v>4741908</v>
      </c>
      <c r="F9" s="260">
        <f t="shared" ref="F9" si="3">SUM(F6:F8)</f>
        <v>4880172</v>
      </c>
      <c r="G9" s="260">
        <f t="shared" ref="G9" si="4">SUM(G6:G8)</f>
        <v>4944140</v>
      </c>
      <c r="H9" s="260">
        <f t="shared" ref="H9" si="5">SUM(H6:H8)</f>
        <v>4719232</v>
      </c>
      <c r="I9" s="260">
        <f t="shared" ref="I9" si="6">SUM(I6:I8)</f>
        <v>4606003</v>
      </c>
      <c r="J9" s="260">
        <f t="shared" ref="J9" si="7">SUM(J6:J8)</f>
        <v>5011232</v>
      </c>
      <c r="K9" s="260">
        <f t="shared" ref="K9" si="8">SUM(K6:K8)</f>
        <v>4506806</v>
      </c>
      <c r="L9" s="260">
        <f t="shared" ref="L9" si="9">SUM(L6:L8)</f>
        <v>5284653</v>
      </c>
      <c r="M9" s="260">
        <f t="shared" ref="M9" si="10">SUM(M6:M8)</f>
        <v>5180026</v>
      </c>
      <c r="N9" s="260">
        <f t="shared" ref="N9" si="11">SUM(N6:N8)</f>
        <v>4676515</v>
      </c>
      <c r="O9" s="260">
        <f t="shared" ref="O9" si="12">SUM(O6:O8)</f>
        <v>57597820</v>
      </c>
      <c r="P9" s="4"/>
    </row>
    <row r="10" spans="1:16" ht="18" customHeight="1">
      <c r="A10" s="4"/>
      <c r="B10" s="517" t="s">
        <v>94</v>
      </c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92"/>
      <c r="O10" s="518"/>
      <c r="P10" s="4"/>
    </row>
    <row r="11" spans="1:16" ht="18" customHeight="1">
      <c r="A11" s="4"/>
      <c r="B11" s="505" t="s">
        <v>342</v>
      </c>
      <c r="C11" s="173">
        <v>1022881</v>
      </c>
      <c r="D11" s="173">
        <v>1005838</v>
      </c>
      <c r="E11" s="173">
        <v>1159688</v>
      </c>
      <c r="F11" s="173">
        <v>1065070</v>
      </c>
      <c r="G11" s="173">
        <v>1260035</v>
      </c>
      <c r="H11" s="173">
        <v>1213388</v>
      </c>
      <c r="I11" s="173">
        <v>1170804</v>
      </c>
      <c r="J11" s="173">
        <v>1284880</v>
      </c>
      <c r="K11" s="173">
        <v>1008391</v>
      </c>
      <c r="L11" s="173">
        <v>1310530</v>
      </c>
      <c r="M11" s="173">
        <v>1228864</v>
      </c>
      <c r="N11" s="173">
        <v>1132469</v>
      </c>
      <c r="O11" s="166">
        <f>SUM(C11:N11)</f>
        <v>13862838</v>
      </c>
      <c r="P11" s="4"/>
    </row>
    <row r="12" spans="1:16" ht="18" customHeight="1">
      <c r="A12" s="4"/>
      <c r="B12" s="505" t="s">
        <v>93</v>
      </c>
      <c r="C12" s="173">
        <v>4417543</v>
      </c>
      <c r="D12" s="173">
        <v>4210832</v>
      </c>
      <c r="E12" s="173">
        <v>4302752</v>
      </c>
      <c r="F12" s="173">
        <v>4705296</v>
      </c>
      <c r="G12" s="173">
        <v>4900925</v>
      </c>
      <c r="H12" s="173">
        <v>4850097</v>
      </c>
      <c r="I12" s="173">
        <v>4706182</v>
      </c>
      <c r="J12" s="173">
        <v>4914345</v>
      </c>
      <c r="K12" s="173">
        <v>4686147</v>
      </c>
      <c r="L12" s="173">
        <v>5320436</v>
      </c>
      <c r="M12" s="173">
        <v>5080311</v>
      </c>
      <c r="N12" s="173">
        <v>5148854</v>
      </c>
      <c r="O12" s="166">
        <f t="shared" ref="O12:O13" si="13">SUM(C12:N12)</f>
        <v>57243720</v>
      </c>
      <c r="P12" s="4"/>
    </row>
    <row r="13" spans="1:16" ht="18" customHeight="1">
      <c r="A13" s="4"/>
      <c r="B13" s="505" t="s">
        <v>67</v>
      </c>
      <c r="C13" s="173">
        <v>2959364</v>
      </c>
      <c r="D13" s="173">
        <v>2721017</v>
      </c>
      <c r="E13" s="173">
        <v>2877456</v>
      </c>
      <c r="F13" s="173">
        <v>3219540</v>
      </c>
      <c r="G13" s="173">
        <v>3477597</v>
      </c>
      <c r="H13" s="173">
        <v>2980548</v>
      </c>
      <c r="I13" s="173">
        <v>3162175</v>
      </c>
      <c r="J13" s="173">
        <v>3146699</v>
      </c>
      <c r="K13" s="173">
        <v>2821617</v>
      </c>
      <c r="L13" s="173">
        <v>3235542</v>
      </c>
      <c r="M13" s="173">
        <v>3236613</v>
      </c>
      <c r="N13" s="173">
        <v>2765712</v>
      </c>
      <c r="O13" s="166">
        <f t="shared" si="13"/>
        <v>36603880</v>
      </c>
      <c r="P13" s="4"/>
    </row>
    <row r="14" spans="1:16" ht="18" customHeight="1">
      <c r="A14" s="4"/>
      <c r="B14" s="506" t="s">
        <v>41</v>
      </c>
      <c r="C14" s="260">
        <f>SUM(C11:C13)</f>
        <v>8399788</v>
      </c>
      <c r="D14" s="260">
        <f t="shared" ref="D14" si="14">SUM(D11:D13)</f>
        <v>7937687</v>
      </c>
      <c r="E14" s="260">
        <f t="shared" ref="E14" si="15">SUM(E11:E13)</f>
        <v>8339896</v>
      </c>
      <c r="F14" s="260">
        <f t="shared" ref="F14" si="16">SUM(F11:F13)</f>
        <v>8989906</v>
      </c>
      <c r="G14" s="260">
        <f t="shared" ref="G14" si="17">SUM(G11:G13)</f>
        <v>9638557</v>
      </c>
      <c r="H14" s="260">
        <f t="shared" ref="H14" si="18">SUM(H11:H13)</f>
        <v>9044033</v>
      </c>
      <c r="I14" s="260">
        <f t="shared" ref="I14" si="19">SUM(I11:I13)</f>
        <v>9039161</v>
      </c>
      <c r="J14" s="260">
        <f t="shared" ref="J14" si="20">SUM(J11:J13)</f>
        <v>9345924</v>
      </c>
      <c r="K14" s="260">
        <f t="shared" ref="K14" si="21">SUM(K11:K13)</f>
        <v>8516155</v>
      </c>
      <c r="L14" s="260">
        <f t="shared" ref="L14" si="22">SUM(L11:L13)</f>
        <v>9866508</v>
      </c>
      <c r="M14" s="260">
        <f t="shared" ref="M14" si="23">SUM(M11:M13)</f>
        <v>9545788</v>
      </c>
      <c r="N14" s="260">
        <f t="shared" ref="N14" si="24">SUM(N11:N13)</f>
        <v>9047035</v>
      </c>
      <c r="O14" s="260">
        <f t="shared" ref="O14" si="25">SUM(O11:O13)</f>
        <v>107710438</v>
      </c>
      <c r="P14" s="4"/>
    </row>
    <row r="15" spans="1:16" ht="18" customHeight="1">
      <c r="A15" s="4"/>
      <c r="B15" s="506" t="s">
        <v>405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4"/>
    </row>
    <row r="16" spans="1:16" ht="18" customHeight="1">
      <c r="A16" s="4"/>
      <c r="B16" s="505" t="s">
        <v>342</v>
      </c>
      <c r="C16" s="444">
        <v>999884</v>
      </c>
      <c r="D16" s="444">
        <v>218188</v>
      </c>
      <c r="E16" s="444">
        <v>760797</v>
      </c>
      <c r="F16" s="444">
        <v>1069095</v>
      </c>
      <c r="G16" s="444">
        <v>1361536</v>
      </c>
      <c r="H16" s="444">
        <v>755383</v>
      </c>
      <c r="I16" s="444">
        <v>865004</v>
      </c>
      <c r="J16" s="444">
        <v>978095</v>
      </c>
      <c r="K16" s="444">
        <v>914779</v>
      </c>
      <c r="L16" s="444">
        <v>910176</v>
      </c>
      <c r="M16" s="444">
        <v>814198</v>
      </c>
      <c r="N16" s="444">
        <v>853946</v>
      </c>
      <c r="O16" s="166">
        <f>SUM(C16:N16)</f>
        <v>10501081</v>
      </c>
      <c r="P16" s="4"/>
    </row>
    <row r="17" spans="1:16" ht="18" customHeight="1">
      <c r="A17" s="4"/>
      <c r="B17" s="505" t="s">
        <v>93</v>
      </c>
      <c r="C17" s="444">
        <v>4765838</v>
      </c>
      <c r="D17" s="444">
        <v>4230158</v>
      </c>
      <c r="E17" s="444">
        <v>4307495</v>
      </c>
      <c r="F17" s="444">
        <v>4091572</v>
      </c>
      <c r="G17" s="444">
        <v>4549816</v>
      </c>
      <c r="H17" s="444">
        <v>4663897</v>
      </c>
      <c r="I17" s="444">
        <v>4666899</v>
      </c>
      <c r="J17" s="444">
        <v>4915110</v>
      </c>
      <c r="K17" s="444">
        <v>4618193</v>
      </c>
      <c r="L17" s="444">
        <v>5245990</v>
      </c>
      <c r="M17" s="444">
        <v>4800970</v>
      </c>
      <c r="N17" s="444">
        <v>5046368</v>
      </c>
      <c r="O17" s="166">
        <f t="shared" ref="O17:O18" si="26">SUM(C17:N17)</f>
        <v>55902306</v>
      </c>
      <c r="P17" s="4"/>
    </row>
    <row r="18" spans="1:16" ht="18" customHeight="1">
      <c r="A18" s="4"/>
      <c r="B18" s="505" t="s">
        <v>67</v>
      </c>
      <c r="C18" s="444">
        <v>3521210</v>
      </c>
      <c r="D18" s="444">
        <v>2939124</v>
      </c>
      <c r="E18" s="444">
        <v>3108837</v>
      </c>
      <c r="F18" s="444">
        <v>3139962</v>
      </c>
      <c r="G18" s="444">
        <v>3295745</v>
      </c>
      <c r="H18" s="444">
        <v>3097545</v>
      </c>
      <c r="I18" s="444">
        <v>3826311</v>
      </c>
      <c r="J18" s="444">
        <v>3534305</v>
      </c>
      <c r="K18" s="444">
        <v>3332944</v>
      </c>
      <c r="L18" s="444">
        <v>3598435</v>
      </c>
      <c r="M18" s="444">
        <v>3244914</v>
      </c>
      <c r="N18" s="444">
        <v>2928596</v>
      </c>
      <c r="O18" s="166">
        <f t="shared" si="26"/>
        <v>39567928</v>
      </c>
      <c r="P18" s="4"/>
    </row>
    <row r="19" spans="1:16" ht="18" customHeight="1">
      <c r="A19" s="4"/>
      <c r="B19" s="506" t="s">
        <v>41</v>
      </c>
      <c r="C19" s="521">
        <f>SUM(C16:C18)</f>
        <v>9286932</v>
      </c>
      <c r="D19" s="521">
        <f t="shared" ref="D19:N19" si="27">SUM(D16:D18)</f>
        <v>7387470</v>
      </c>
      <c r="E19" s="521">
        <f t="shared" si="27"/>
        <v>8177129</v>
      </c>
      <c r="F19" s="521">
        <f t="shared" si="27"/>
        <v>8300629</v>
      </c>
      <c r="G19" s="521">
        <f t="shared" si="27"/>
        <v>9207097</v>
      </c>
      <c r="H19" s="521">
        <f t="shared" si="27"/>
        <v>8516825</v>
      </c>
      <c r="I19" s="521">
        <f t="shared" si="27"/>
        <v>9358214</v>
      </c>
      <c r="J19" s="521">
        <f t="shared" si="27"/>
        <v>9427510</v>
      </c>
      <c r="K19" s="521">
        <f t="shared" si="27"/>
        <v>8865916</v>
      </c>
      <c r="L19" s="521">
        <f t="shared" si="27"/>
        <v>9754601</v>
      </c>
      <c r="M19" s="521">
        <f t="shared" si="27"/>
        <v>8860082</v>
      </c>
      <c r="N19" s="521">
        <f t="shared" si="27"/>
        <v>8828910</v>
      </c>
      <c r="O19" s="260">
        <f t="shared" ref="O19" si="28">SUM(O16:O18)</f>
        <v>105971315</v>
      </c>
      <c r="P19" s="4"/>
    </row>
    <row r="20" spans="1:16" ht="18" customHeight="1">
      <c r="A20" s="4"/>
      <c r="B20" s="506" t="s">
        <v>406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66"/>
      <c r="P20" s="4"/>
    </row>
    <row r="21" spans="1:16" ht="18" customHeight="1">
      <c r="A21" s="4"/>
      <c r="B21" s="505" t="s">
        <v>342</v>
      </c>
      <c r="C21" s="173">
        <v>243719</v>
      </c>
      <c r="D21" s="173">
        <v>217576</v>
      </c>
      <c r="E21" s="173">
        <v>209116</v>
      </c>
      <c r="F21" s="173">
        <v>186008</v>
      </c>
      <c r="G21" s="173">
        <v>208028</v>
      </c>
      <c r="H21" s="173">
        <v>186042</v>
      </c>
      <c r="I21" s="173">
        <v>196376</v>
      </c>
      <c r="J21" s="173">
        <v>204475</v>
      </c>
      <c r="K21" s="173">
        <v>146838</v>
      </c>
      <c r="L21" s="173">
        <v>205151</v>
      </c>
      <c r="M21" s="173">
        <v>216736</v>
      </c>
      <c r="N21" s="173">
        <v>172830</v>
      </c>
      <c r="O21" s="166">
        <f>SUM(C21:N21)</f>
        <v>2392895</v>
      </c>
      <c r="P21" s="4"/>
    </row>
    <row r="22" spans="1:16" ht="18" customHeight="1">
      <c r="A22" s="4"/>
      <c r="B22" s="505" t="s">
        <v>93</v>
      </c>
      <c r="C22" s="173">
        <v>1124757</v>
      </c>
      <c r="D22" s="173">
        <v>820964</v>
      </c>
      <c r="E22" s="173">
        <v>776714</v>
      </c>
      <c r="F22" s="173">
        <v>916897</v>
      </c>
      <c r="G22" s="173">
        <v>858701</v>
      </c>
      <c r="H22" s="173">
        <v>951610</v>
      </c>
      <c r="I22" s="173">
        <v>1015868</v>
      </c>
      <c r="J22" s="173">
        <v>1016964</v>
      </c>
      <c r="K22" s="173">
        <v>937015</v>
      </c>
      <c r="L22" s="173">
        <v>1037002</v>
      </c>
      <c r="M22" s="173">
        <v>910890</v>
      </c>
      <c r="N22" s="173">
        <v>875467</v>
      </c>
      <c r="O22" s="166">
        <f t="shared" ref="O22:O23" si="29">SUM(C22:N22)</f>
        <v>11242849</v>
      </c>
      <c r="P22" s="4"/>
    </row>
    <row r="23" spans="1:16" ht="18" customHeight="1">
      <c r="A23" s="4"/>
      <c r="B23" s="505" t="s">
        <v>67</v>
      </c>
      <c r="C23" s="444">
        <v>736904</v>
      </c>
      <c r="D23" s="444">
        <v>548286</v>
      </c>
      <c r="E23" s="444">
        <v>573480</v>
      </c>
      <c r="F23" s="444">
        <v>534264</v>
      </c>
      <c r="G23" s="444">
        <v>534801</v>
      </c>
      <c r="H23" s="444">
        <v>532099</v>
      </c>
      <c r="I23" s="444">
        <v>572180</v>
      </c>
      <c r="J23" s="444">
        <v>582438</v>
      </c>
      <c r="K23" s="444">
        <v>490945</v>
      </c>
      <c r="L23" s="164">
        <v>540545</v>
      </c>
      <c r="M23" s="164">
        <v>527711</v>
      </c>
      <c r="N23" s="164">
        <v>476832</v>
      </c>
      <c r="O23" s="166">
        <f t="shared" si="29"/>
        <v>6650485</v>
      </c>
      <c r="P23" s="4"/>
    </row>
    <row r="24" spans="1:16" ht="18" customHeight="1">
      <c r="A24" s="4"/>
      <c r="B24" s="506" t="s">
        <v>41</v>
      </c>
      <c r="C24" s="260">
        <f>SUM(C21:C23)</f>
        <v>2105380</v>
      </c>
      <c r="D24" s="260">
        <f t="shared" ref="D24" si="30">SUM(D21:D23)</f>
        <v>1586826</v>
      </c>
      <c r="E24" s="260">
        <f t="shared" ref="E24" si="31">SUM(E21:E23)</f>
        <v>1559310</v>
      </c>
      <c r="F24" s="260">
        <f t="shared" ref="F24" si="32">SUM(F21:F23)</f>
        <v>1637169</v>
      </c>
      <c r="G24" s="260">
        <f t="shared" ref="G24" si="33">SUM(G21:G23)</f>
        <v>1601530</v>
      </c>
      <c r="H24" s="260">
        <f t="shared" ref="H24" si="34">SUM(H21:H23)</f>
        <v>1669751</v>
      </c>
      <c r="I24" s="260">
        <f t="shared" ref="I24" si="35">SUM(I21:I23)</f>
        <v>1784424</v>
      </c>
      <c r="J24" s="260">
        <f t="shared" ref="J24" si="36">SUM(J21:J23)</f>
        <v>1803877</v>
      </c>
      <c r="K24" s="260">
        <f t="shared" ref="K24" si="37">SUM(K21:K23)</f>
        <v>1574798</v>
      </c>
      <c r="L24" s="260">
        <f t="shared" ref="L24" si="38">SUM(L21:L23)</f>
        <v>1782698</v>
      </c>
      <c r="M24" s="260">
        <f t="shared" ref="M24" si="39">SUM(M21:M23)</f>
        <v>1655337</v>
      </c>
      <c r="N24" s="260">
        <f t="shared" ref="N24" si="40">SUM(N21:N23)</f>
        <v>1525129</v>
      </c>
      <c r="O24" s="260">
        <f t="shared" ref="O24" si="41">SUM(O21:O23)</f>
        <v>20286229</v>
      </c>
      <c r="P24" s="4"/>
    </row>
    <row r="25" spans="1:16" ht="15">
      <c r="A25" s="4"/>
      <c r="B25" s="519" t="s">
        <v>95</v>
      </c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4"/>
    </row>
    <row r="26" spans="1:16" ht="15">
      <c r="A26" s="4"/>
      <c r="B26" s="507" t="s">
        <v>342</v>
      </c>
      <c r="C26" s="520">
        <f>+C6+C11+C16+C21</f>
        <v>2816347</v>
      </c>
      <c r="D26" s="520">
        <f t="shared" ref="D26:N26" si="42">+D6+D11+D16+D21</f>
        <v>2039732</v>
      </c>
      <c r="E26" s="520">
        <f t="shared" si="42"/>
        <v>2759764</v>
      </c>
      <c r="F26" s="520">
        <f t="shared" si="42"/>
        <v>2974495</v>
      </c>
      <c r="G26" s="520">
        <f t="shared" si="42"/>
        <v>3490586</v>
      </c>
      <c r="H26" s="520">
        <f t="shared" si="42"/>
        <v>2804418</v>
      </c>
      <c r="I26" s="520">
        <f t="shared" si="42"/>
        <v>2866533</v>
      </c>
      <c r="J26" s="520">
        <f t="shared" si="42"/>
        <v>3164763</v>
      </c>
      <c r="K26" s="520">
        <f t="shared" si="42"/>
        <v>2562586</v>
      </c>
      <c r="L26" s="520">
        <f t="shared" si="42"/>
        <v>3148594</v>
      </c>
      <c r="M26" s="520">
        <f t="shared" si="42"/>
        <v>2948013</v>
      </c>
      <c r="N26" s="520">
        <f t="shared" si="42"/>
        <v>2762641</v>
      </c>
      <c r="O26" s="520">
        <f>SUM(C26:N26)</f>
        <v>34338472</v>
      </c>
      <c r="P26" s="4"/>
    </row>
    <row r="27" spans="1:16" ht="15.75" customHeight="1">
      <c r="A27" s="4"/>
      <c r="B27" s="507" t="s">
        <v>93</v>
      </c>
      <c r="C27" s="520">
        <f t="shared" ref="C27:N28" si="43">+C7+C12+C17+C22</f>
        <v>12728064</v>
      </c>
      <c r="D27" s="520">
        <f t="shared" si="43"/>
        <v>11501219</v>
      </c>
      <c r="E27" s="520">
        <f t="shared" si="43"/>
        <v>11741967</v>
      </c>
      <c r="F27" s="520">
        <f t="shared" si="43"/>
        <v>12204340</v>
      </c>
      <c r="G27" s="520">
        <f t="shared" si="43"/>
        <v>12777396</v>
      </c>
      <c r="H27" s="520">
        <f t="shared" si="43"/>
        <v>12930704</v>
      </c>
      <c r="I27" s="520">
        <f t="shared" si="43"/>
        <v>12809478</v>
      </c>
      <c r="J27" s="520">
        <f t="shared" si="43"/>
        <v>13521835</v>
      </c>
      <c r="K27" s="520">
        <f t="shared" si="43"/>
        <v>12750666</v>
      </c>
      <c r="L27" s="520">
        <f t="shared" si="43"/>
        <v>14463023</v>
      </c>
      <c r="M27" s="520">
        <f t="shared" si="43"/>
        <v>13541793</v>
      </c>
      <c r="N27" s="520">
        <f t="shared" si="43"/>
        <v>13649238</v>
      </c>
      <c r="O27" s="520">
        <f>SUM(C27:N27)</f>
        <v>154619723</v>
      </c>
      <c r="P27" s="4"/>
    </row>
    <row r="28" spans="1:16" ht="19.5" customHeight="1">
      <c r="A28" s="4"/>
      <c r="B28" s="512" t="s">
        <v>67</v>
      </c>
      <c r="C28" s="520">
        <f t="shared" si="43"/>
        <v>8866845</v>
      </c>
      <c r="D28" s="520">
        <f t="shared" si="43"/>
        <v>7799009</v>
      </c>
      <c r="E28" s="520">
        <f t="shared" si="43"/>
        <v>8316512</v>
      </c>
      <c r="F28" s="520">
        <f t="shared" si="43"/>
        <v>8629041</v>
      </c>
      <c r="G28" s="520">
        <f t="shared" si="43"/>
        <v>9123342</v>
      </c>
      <c r="H28" s="520">
        <f t="shared" si="43"/>
        <v>8214719</v>
      </c>
      <c r="I28" s="520">
        <f t="shared" si="43"/>
        <v>9111791</v>
      </c>
      <c r="J28" s="520">
        <f t="shared" si="43"/>
        <v>8901945</v>
      </c>
      <c r="K28" s="520">
        <f t="shared" si="43"/>
        <v>8150423</v>
      </c>
      <c r="L28" s="520">
        <f t="shared" si="43"/>
        <v>9076843</v>
      </c>
      <c r="M28" s="520">
        <f t="shared" si="43"/>
        <v>8751427</v>
      </c>
      <c r="N28" s="520">
        <f t="shared" si="43"/>
        <v>7665710</v>
      </c>
      <c r="O28" s="520">
        <f>SUM(C28:N28)</f>
        <v>102607607</v>
      </c>
      <c r="P28" s="4"/>
    </row>
    <row r="29" spans="1:16" ht="21.75" customHeight="1" thickBot="1">
      <c r="A29" s="4"/>
      <c r="B29" s="513" t="s">
        <v>41</v>
      </c>
      <c r="C29" s="522">
        <f>SUM(C26:C28)</f>
        <v>24411256</v>
      </c>
      <c r="D29" s="522">
        <f t="shared" ref="D29:N29" si="44">SUM(D26:D28)</f>
        <v>21339960</v>
      </c>
      <c r="E29" s="522">
        <f t="shared" si="44"/>
        <v>22818243</v>
      </c>
      <c r="F29" s="522">
        <f t="shared" si="44"/>
        <v>23807876</v>
      </c>
      <c r="G29" s="522">
        <f t="shared" si="44"/>
        <v>25391324</v>
      </c>
      <c r="H29" s="522">
        <f t="shared" si="44"/>
        <v>23949841</v>
      </c>
      <c r="I29" s="522">
        <f t="shared" si="44"/>
        <v>24787802</v>
      </c>
      <c r="J29" s="522">
        <f t="shared" si="44"/>
        <v>25588543</v>
      </c>
      <c r="K29" s="522">
        <f t="shared" si="44"/>
        <v>23463675</v>
      </c>
      <c r="L29" s="522">
        <f t="shared" si="44"/>
        <v>26688460</v>
      </c>
      <c r="M29" s="522">
        <f t="shared" si="44"/>
        <v>25241233</v>
      </c>
      <c r="N29" s="522">
        <f t="shared" si="44"/>
        <v>24077589</v>
      </c>
      <c r="O29" s="522">
        <f>SUM(C29:N29)</f>
        <v>291565802</v>
      </c>
      <c r="P29" s="4"/>
    </row>
    <row r="30" spans="1:16" ht="13.5" thickTop="1">
      <c r="A30" s="4"/>
      <c r="B30" s="169" t="s">
        <v>96</v>
      </c>
      <c r="C30" s="64"/>
      <c r="D30" s="9"/>
      <c r="E30" s="9"/>
      <c r="F30" s="64"/>
      <c r="G30" s="64"/>
      <c r="H30" s="64"/>
      <c r="I30" s="64"/>
      <c r="J30" s="64"/>
      <c r="K30" s="64"/>
      <c r="L30" s="64"/>
      <c r="M30" s="9"/>
      <c r="N30" s="9"/>
      <c r="O30" s="9"/>
      <c r="P30" s="4"/>
    </row>
    <row r="31" spans="1:16">
      <c r="A31" s="4"/>
      <c r="B31" s="17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B34" s="4"/>
    </row>
  </sheetData>
  <phoneticPr fontId="0" type="noConversion"/>
  <hyperlinks>
    <hyperlink ref="B1" location="INDICE!C3" display="Volver al Indice"/>
  </hyperlinks>
  <printOptions horizontalCentered="1"/>
  <pageMargins left="0.19685039370078741" right="0.19685039370078741" top="0.94488188976377963" bottom="0.98425196850393704" header="0" footer="0"/>
  <pageSetup scale="7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A1:Q143"/>
  <sheetViews>
    <sheetView topLeftCell="C20" zoomScale="75" workbookViewId="0">
      <selection activeCell="O56" sqref="O56"/>
    </sheetView>
  </sheetViews>
  <sheetFormatPr baseColWidth="10" defaultRowHeight="12.75"/>
  <cols>
    <col min="1" max="1" width="2.7109375" customWidth="1"/>
    <col min="2" max="2" width="54.85546875" bestFit="1" customWidth="1"/>
    <col min="3" max="3" width="12.140625" customWidth="1"/>
    <col min="4" max="4" width="12" customWidth="1"/>
    <col min="5" max="6" width="10.42578125" bestFit="1" customWidth="1"/>
    <col min="7" max="8" width="10" bestFit="1" customWidth="1"/>
    <col min="9" max="9" width="10.28515625" customWidth="1"/>
    <col min="10" max="10" width="11.140625" bestFit="1" customWidth="1"/>
    <col min="11" max="11" width="11.85546875" customWidth="1"/>
    <col min="12" max="12" width="10.85546875" customWidth="1"/>
    <col min="13" max="13" width="12.7109375" bestFit="1" customWidth="1"/>
    <col min="14" max="14" width="12" bestFit="1" customWidth="1"/>
    <col min="15" max="15" width="13.42578125" bestFit="1" customWidth="1"/>
    <col min="16" max="16" width="4.42578125"/>
  </cols>
  <sheetData>
    <row r="1" spans="1:17" ht="18" customHeight="1">
      <c r="A1" s="1"/>
      <c r="B1" s="2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">
      <c r="A2" s="1"/>
      <c r="B2" s="303" t="s">
        <v>97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"/>
    </row>
    <row r="3" spans="1:17" ht="15">
      <c r="A3" s="1"/>
      <c r="B3" s="303" t="s">
        <v>401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"/>
    </row>
    <row r="4" spans="1:17" ht="13.5" thickBot="1">
      <c r="A4" s="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"/>
    </row>
    <row r="5" spans="1:17" ht="33" customHeight="1" thickTop="1">
      <c r="A5" s="1"/>
      <c r="B5" s="384" t="s">
        <v>98</v>
      </c>
      <c r="C5" s="335" t="s">
        <v>408</v>
      </c>
      <c r="D5" s="66" t="s">
        <v>1</v>
      </c>
      <c r="E5" s="66" t="s">
        <v>389</v>
      </c>
      <c r="F5" s="66" t="s">
        <v>3</v>
      </c>
      <c r="G5" s="66" t="s">
        <v>4</v>
      </c>
      <c r="H5" s="66" t="s">
        <v>10</v>
      </c>
      <c r="I5" s="66" t="s">
        <v>5</v>
      </c>
      <c r="J5" s="66" t="s">
        <v>6</v>
      </c>
      <c r="K5" s="66" t="s">
        <v>7</v>
      </c>
      <c r="L5" s="66" t="s">
        <v>8</v>
      </c>
      <c r="M5" s="66" t="s">
        <v>11</v>
      </c>
      <c r="N5" s="67" t="s">
        <v>12</v>
      </c>
      <c r="O5" s="67" t="s">
        <v>13</v>
      </c>
      <c r="P5" s="1"/>
    </row>
    <row r="6" spans="1:17" ht="20.25" customHeight="1">
      <c r="A6" s="1"/>
      <c r="B6" s="186" t="s">
        <v>409</v>
      </c>
      <c r="C6" s="385">
        <v>474207</v>
      </c>
      <c r="D6" s="385">
        <v>455213</v>
      </c>
      <c r="E6" s="173">
        <v>455596</v>
      </c>
      <c r="F6" s="173">
        <v>453705</v>
      </c>
      <c r="G6" s="323">
        <v>465638</v>
      </c>
      <c r="H6" s="323">
        <v>461276</v>
      </c>
      <c r="I6" s="323">
        <v>477761</v>
      </c>
      <c r="J6" s="323">
        <v>464179</v>
      </c>
      <c r="K6" s="323">
        <v>464023</v>
      </c>
      <c r="L6" s="323">
        <v>454345</v>
      </c>
      <c r="M6" s="323">
        <v>446524</v>
      </c>
      <c r="N6" s="323">
        <v>444466</v>
      </c>
      <c r="O6" s="163">
        <f>AVERAGE(C6:N6)</f>
        <v>459744.41666666669</v>
      </c>
      <c r="P6" s="1"/>
    </row>
    <row r="7" spans="1:17" ht="15" customHeight="1">
      <c r="A7" s="1"/>
      <c r="B7" s="186" t="s">
        <v>387</v>
      </c>
      <c r="C7" s="385">
        <v>4436</v>
      </c>
      <c r="D7" s="385">
        <v>4445</v>
      </c>
      <c r="E7" s="173">
        <v>4433</v>
      </c>
      <c r="F7" s="173">
        <v>4163</v>
      </c>
      <c r="G7" s="173">
        <v>4211</v>
      </c>
      <c r="H7" s="173">
        <v>4283</v>
      </c>
      <c r="I7" s="173">
        <v>4378</v>
      </c>
      <c r="J7" s="173">
        <v>4493</v>
      </c>
      <c r="K7" s="173">
        <v>8549</v>
      </c>
      <c r="L7" s="173">
        <v>4171</v>
      </c>
      <c r="M7" s="173">
        <v>4338</v>
      </c>
      <c r="N7" s="173">
        <v>4328</v>
      </c>
      <c r="O7" s="163">
        <f>AVERAGE(C7:N7)</f>
        <v>4685.666666666667</v>
      </c>
      <c r="P7" s="1"/>
    </row>
    <row r="8" spans="1:17">
      <c r="A8" s="1"/>
      <c r="B8" s="186" t="s">
        <v>99</v>
      </c>
      <c r="C8" s="385">
        <v>9111</v>
      </c>
      <c r="D8" s="385">
        <v>9149</v>
      </c>
      <c r="E8" s="186">
        <v>9107</v>
      </c>
      <c r="F8" s="173">
        <v>9107</v>
      </c>
      <c r="G8" s="173">
        <v>8297</v>
      </c>
      <c r="H8" s="173">
        <v>8945</v>
      </c>
      <c r="I8" s="173">
        <v>9049</v>
      </c>
      <c r="J8" s="173">
        <v>9842</v>
      </c>
      <c r="K8" s="173">
        <v>8903</v>
      </c>
      <c r="L8" s="173">
        <v>8370</v>
      </c>
      <c r="M8" s="173">
        <v>8461</v>
      </c>
      <c r="N8" s="173">
        <v>8468</v>
      </c>
      <c r="O8" s="163">
        <f>AVERAGE(C8:N8)</f>
        <v>8900.75</v>
      </c>
      <c r="P8" s="1"/>
    </row>
    <row r="9" spans="1:17">
      <c r="A9" s="1"/>
      <c r="B9" s="186" t="s">
        <v>100</v>
      </c>
      <c r="C9" s="385">
        <v>8075</v>
      </c>
      <c r="D9" s="385">
        <v>7856</v>
      </c>
      <c r="E9" s="173">
        <v>7092</v>
      </c>
      <c r="F9" s="173">
        <v>7825</v>
      </c>
      <c r="G9" s="173">
        <v>7221</v>
      </c>
      <c r="H9" s="173">
        <v>8117</v>
      </c>
      <c r="I9" s="173">
        <v>8548</v>
      </c>
      <c r="J9" s="173">
        <v>8831</v>
      </c>
      <c r="K9" s="173">
        <v>9053</v>
      </c>
      <c r="L9" s="173">
        <v>9072</v>
      </c>
      <c r="M9" s="173">
        <v>8667</v>
      </c>
      <c r="N9" s="173">
        <v>7442</v>
      </c>
      <c r="O9" s="163">
        <f>AVERAGE(C9:N9)</f>
        <v>8149.916666666667</v>
      </c>
      <c r="P9" s="1"/>
    </row>
    <row r="10" spans="1:17">
      <c r="A10" s="1"/>
      <c r="B10" s="186" t="s">
        <v>388</v>
      </c>
      <c r="C10" s="385">
        <v>5028</v>
      </c>
      <c r="D10" s="385">
        <v>5792</v>
      </c>
      <c r="E10" s="173">
        <v>5498</v>
      </c>
      <c r="F10" s="173">
        <v>5316</v>
      </c>
      <c r="G10" s="173">
        <v>5562</v>
      </c>
      <c r="H10" s="173">
        <v>5494</v>
      </c>
      <c r="I10" s="173">
        <v>5126</v>
      </c>
      <c r="J10" s="173">
        <v>5100</v>
      </c>
      <c r="K10" s="173">
        <v>4281</v>
      </c>
      <c r="L10" s="173">
        <v>4111</v>
      </c>
      <c r="M10" s="173">
        <v>3828</v>
      </c>
      <c r="N10" s="173">
        <v>4012</v>
      </c>
      <c r="O10" s="163">
        <f>AVERAGE(C10:N10)</f>
        <v>4929</v>
      </c>
      <c r="P10" s="1"/>
    </row>
    <row r="11" spans="1:17">
      <c r="A11" s="1"/>
      <c r="B11" s="336" t="s">
        <v>101</v>
      </c>
      <c r="C11" s="166">
        <f t="shared" ref="C11:O11" si="0">SUM(C6:C10)</f>
        <v>500857</v>
      </c>
      <c r="D11" s="166">
        <f t="shared" si="0"/>
        <v>482455</v>
      </c>
      <c r="E11" s="166">
        <f t="shared" si="0"/>
        <v>481726</v>
      </c>
      <c r="F11" s="166">
        <f t="shared" si="0"/>
        <v>480116</v>
      </c>
      <c r="G11" s="166">
        <f t="shared" si="0"/>
        <v>490929</v>
      </c>
      <c r="H11" s="166">
        <f t="shared" si="0"/>
        <v>488115</v>
      </c>
      <c r="I11" s="166">
        <f t="shared" si="0"/>
        <v>504862</v>
      </c>
      <c r="J11" s="166">
        <f t="shared" si="0"/>
        <v>492445</v>
      </c>
      <c r="K11" s="166">
        <f t="shared" si="0"/>
        <v>494809</v>
      </c>
      <c r="L11" s="166">
        <f t="shared" si="0"/>
        <v>480069</v>
      </c>
      <c r="M11" s="166">
        <f t="shared" si="0"/>
        <v>471818</v>
      </c>
      <c r="N11" s="166">
        <f t="shared" si="0"/>
        <v>468716</v>
      </c>
      <c r="O11" s="166">
        <f t="shared" si="0"/>
        <v>486409.75000000006</v>
      </c>
      <c r="P11" s="1"/>
      <c r="Q11" s="24"/>
    </row>
    <row r="12" spans="1:17">
      <c r="A12" s="1"/>
      <c r="B12" s="186" t="s">
        <v>286</v>
      </c>
      <c r="C12" s="386">
        <v>82048</v>
      </c>
      <c r="D12" s="386">
        <v>76483</v>
      </c>
      <c r="E12" s="173">
        <v>75616</v>
      </c>
      <c r="F12" s="173">
        <v>77439</v>
      </c>
      <c r="G12" s="173">
        <v>80257</v>
      </c>
      <c r="H12" s="173">
        <v>81632</v>
      </c>
      <c r="I12" s="173">
        <v>92232</v>
      </c>
      <c r="J12" s="143">
        <v>76817</v>
      </c>
      <c r="K12" s="173">
        <v>76191</v>
      </c>
      <c r="L12" s="173">
        <v>73813</v>
      </c>
      <c r="M12" s="173">
        <v>73518</v>
      </c>
      <c r="N12" s="173">
        <v>76351</v>
      </c>
      <c r="O12" s="163">
        <f>AVERAGE(C12:N12)</f>
        <v>78533.083333333328</v>
      </c>
      <c r="P12" s="1"/>
      <c r="Q12" s="24"/>
    </row>
    <row r="13" spans="1:17">
      <c r="A13" s="1"/>
      <c r="B13" s="186" t="s">
        <v>103</v>
      </c>
      <c r="C13" s="386">
        <v>335320</v>
      </c>
      <c r="D13" s="386">
        <v>321783</v>
      </c>
      <c r="E13" s="173">
        <v>331851</v>
      </c>
      <c r="F13" s="173">
        <v>323711</v>
      </c>
      <c r="G13" s="173">
        <v>343071</v>
      </c>
      <c r="H13" s="173">
        <v>336626</v>
      </c>
      <c r="I13" s="173">
        <v>348859</v>
      </c>
      <c r="J13" s="173">
        <v>119567</v>
      </c>
      <c r="K13" s="173">
        <v>258673</v>
      </c>
      <c r="L13" s="173">
        <v>388707</v>
      </c>
      <c r="M13" s="173">
        <v>304485</v>
      </c>
      <c r="N13" s="173">
        <v>329245</v>
      </c>
      <c r="O13" s="163">
        <f>AVERAGE(C13:N13)</f>
        <v>311824.83333333331</v>
      </c>
      <c r="P13" s="1"/>
    </row>
    <row r="14" spans="1:17">
      <c r="A14" s="1"/>
      <c r="B14" s="186" t="s">
        <v>104</v>
      </c>
      <c r="C14" s="386">
        <v>42241</v>
      </c>
      <c r="D14" s="386">
        <v>39322</v>
      </c>
      <c r="E14" s="173">
        <v>38779</v>
      </c>
      <c r="F14" s="173">
        <v>45417</v>
      </c>
      <c r="G14" s="173">
        <v>36644</v>
      </c>
      <c r="H14" s="173">
        <v>35542</v>
      </c>
      <c r="I14" s="173">
        <v>34960</v>
      </c>
      <c r="J14" s="173">
        <v>31373</v>
      </c>
      <c r="K14" s="173">
        <v>41753</v>
      </c>
      <c r="L14" s="173">
        <v>43327</v>
      </c>
      <c r="M14" s="173">
        <v>40189</v>
      </c>
      <c r="N14" s="173">
        <v>39380</v>
      </c>
      <c r="O14" s="163">
        <f>AVERAGE(C14:N14)</f>
        <v>39077.25</v>
      </c>
      <c r="P14" s="1"/>
    </row>
    <row r="15" spans="1:17">
      <c r="A15" s="1"/>
      <c r="B15" s="186" t="s">
        <v>105</v>
      </c>
      <c r="C15" s="386">
        <v>100815</v>
      </c>
      <c r="D15" s="386">
        <v>98790</v>
      </c>
      <c r="E15" s="173">
        <v>93671</v>
      </c>
      <c r="F15" s="173">
        <v>93020</v>
      </c>
      <c r="G15" s="173">
        <v>111489</v>
      </c>
      <c r="H15" s="173">
        <v>111938</v>
      </c>
      <c r="I15" s="173">
        <v>114290</v>
      </c>
      <c r="J15" s="173">
        <v>83136</v>
      </c>
      <c r="K15" s="173">
        <v>93834</v>
      </c>
      <c r="L15" s="173">
        <v>107585</v>
      </c>
      <c r="M15" s="173">
        <v>97728</v>
      </c>
      <c r="N15" s="173">
        <v>107040</v>
      </c>
      <c r="O15" s="163">
        <f>AVERAGE(C15:N15)</f>
        <v>101111.33333333333</v>
      </c>
      <c r="P15" s="1"/>
    </row>
    <row r="16" spans="1:17">
      <c r="A16" s="1"/>
      <c r="B16" s="186" t="s">
        <v>106</v>
      </c>
      <c r="C16" s="386">
        <v>248574</v>
      </c>
      <c r="D16" s="386">
        <v>229250</v>
      </c>
      <c r="E16" s="173">
        <v>227609</v>
      </c>
      <c r="F16" s="173">
        <v>224687</v>
      </c>
      <c r="G16" s="173">
        <v>240392</v>
      </c>
      <c r="H16" s="173">
        <v>183892</v>
      </c>
      <c r="I16" s="173">
        <v>246875</v>
      </c>
      <c r="J16" s="173">
        <v>101429</v>
      </c>
      <c r="K16" s="173">
        <v>227483</v>
      </c>
      <c r="L16" s="173">
        <v>237132</v>
      </c>
      <c r="M16" s="173">
        <v>220842</v>
      </c>
      <c r="N16" s="173">
        <v>208493</v>
      </c>
      <c r="O16" s="163">
        <f>AVERAGE(C16:N16)</f>
        <v>216388.16666666666</v>
      </c>
      <c r="P16" s="1"/>
    </row>
    <row r="17" spans="1:16">
      <c r="A17" s="1"/>
      <c r="B17" s="336" t="s">
        <v>107</v>
      </c>
      <c r="C17" s="166">
        <f t="shared" ref="C17:J17" si="1">SUM(C12:C16)</f>
        <v>808998</v>
      </c>
      <c r="D17" s="166">
        <f t="shared" si="1"/>
        <v>765628</v>
      </c>
      <c r="E17" s="166">
        <f t="shared" si="1"/>
        <v>767526</v>
      </c>
      <c r="F17" s="166">
        <f t="shared" si="1"/>
        <v>764274</v>
      </c>
      <c r="G17" s="166">
        <f t="shared" si="1"/>
        <v>811853</v>
      </c>
      <c r="H17" s="166">
        <f t="shared" si="1"/>
        <v>749630</v>
      </c>
      <c r="I17" s="166">
        <f t="shared" si="1"/>
        <v>837216</v>
      </c>
      <c r="J17" s="166">
        <f t="shared" si="1"/>
        <v>412322</v>
      </c>
      <c r="K17" s="166">
        <f>SUM(K12:K16)</f>
        <v>697934</v>
      </c>
      <c r="L17" s="166">
        <f>SUM(L12:L16)</f>
        <v>850564</v>
      </c>
      <c r="M17" s="166">
        <f>SUM(M12:M16)</f>
        <v>736762</v>
      </c>
      <c r="N17" s="166">
        <f>SUM(N12:N16)</f>
        <v>760509</v>
      </c>
      <c r="O17" s="163">
        <f>SUM(O12:O16)</f>
        <v>746934.66666666663</v>
      </c>
      <c r="P17" s="1"/>
    </row>
    <row r="18" spans="1:16">
      <c r="A18" s="1"/>
      <c r="B18" s="354" t="s">
        <v>108</v>
      </c>
      <c r="C18" s="578">
        <v>6317</v>
      </c>
      <c r="D18" s="578">
        <v>3522</v>
      </c>
      <c r="E18" s="166">
        <v>6998</v>
      </c>
      <c r="F18" s="166">
        <v>6702</v>
      </c>
      <c r="G18" s="166">
        <v>6750</v>
      </c>
      <c r="H18" s="166">
        <v>6125</v>
      </c>
      <c r="I18" s="166">
        <v>6277</v>
      </c>
      <c r="J18" s="166">
        <v>5800</v>
      </c>
      <c r="K18" s="166">
        <v>7215</v>
      </c>
      <c r="L18" s="166">
        <v>8090</v>
      </c>
      <c r="M18" s="166">
        <v>9315</v>
      </c>
      <c r="N18" s="166">
        <v>8013</v>
      </c>
      <c r="O18" s="163">
        <f>AVERAGE(C18:N18)</f>
        <v>6760.333333333333</v>
      </c>
      <c r="P18" s="1"/>
    </row>
    <row r="19" spans="1:16">
      <c r="A19" s="1"/>
      <c r="B19" s="346" t="s">
        <v>109</v>
      </c>
      <c r="C19" s="387">
        <v>0</v>
      </c>
      <c r="D19" s="387">
        <v>0</v>
      </c>
      <c r="E19" s="173">
        <v>0</v>
      </c>
      <c r="F19" s="173">
        <v>0</v>
      </c>
      <c r="G19" s="173">
        <v>0</v>
      </c>
      <c r="H19" s="143">
        <v>0</v>
      </c>
      <c r="I19" s="143">
        <v>0</v>
      </c>
      <c r="J19" s="143">
        <v>0</v>
      </c>
      <c r="K19" s="440">
        <v>0</v>
      </c>
      <c r="L19" s="440">
        <v>0</v>
      </c>
      <c r="M19" s="440">
        <v>0</v>
      </c>
      <c r="N19" s="440">
        <v>0</v>
      </c>
      <c r="O19" s="163">
        <f t="shared" ref="O19:O82" si="2">AVERAGE(C19:N19)</f>
        <v>0</v>
      </c>
      <c r="P19" s="1"/>
    </row>
    <row r="20" spans="1:16">
      <c r="A20" s="1"/>
      <c r="B20" s="346" t="s">
        <v>238</v>
      </c>
      <c r="C20" s="387">
        <v>0</v>
      </c>
      <c r="D20" s="387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3">
        <v>0</v>
      </c>
      <c r="O20" s="163">
        <f t="shared" si="2"/>
        <v>0</v>
      </c>
      <c r="P20" s="1"/>
    </row>
    <row r="21" spans="1:16">
      <c r="A21" s="1"/>
      <c r="B21" s="346" t="s">
        <v>110</v>
      </c>
      <c r="C21" s="387">
        <v>41</v>
      </c>
      <c r="D21" s="387">
        <v>41</v>
      </c>
      <c r="E21" s="173">
        <v>43</v>
      </c>
      <c r="F21" s="173">
        <v>44</v>
      </c>
      <c r="G21" s="173">
        <v>44</v>
      </c>
      <c r="H21" s="173">
        <v>44</v>
      </c>
      <c r="I21" s="173">
        <v>43</v>
      </c>
      <c r="J21" s="173">
        <v>39</v>
      </c>
      <c r="K21" s="173">
        <v>40</v>
      </c>
      <c r="L21" s="173">
        <v>43</v>
      </c>
      <c r="M21" s="173">
        <v>44</v>
      </c>
      <c r="N21" s="173">
        <v>46</v>
      </c>
      <c r="O21" s="163">
        <f t="shared" si="2"/>
        <v>42.666666666666664</v>
      </c>
      <c r="P21" s="1"/>
    </row>
    <row r="22" spans="1:16">
      <c r="A22" s="1"/>
      <c r="B22" s="346" t="s">
        <v>111</v>
      </c>
      <c r="C22" s="387">
        <v>0</v>
      </c>
      <c r="D22" s="387">
        <v>0</v>
      </c>
      <c r="E22" s="173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3">
        <v>0</v>
      </c>
      <c r="N22" s="173">
        <v>0</v>
      </c>
      <c r="O22" s="163">
        <f t="shared" si="2"/>
        <v>0</v>
      </c>
      <c r="P22" s="1"/>
    </row>
    <row r="23" spans="1:16">
      <c r="A23" s="1"/>
      <c r="B23" s="346" t="s">
        <v>112</v>
      </c>
      <c r="C23" s="387">
        <v>72</v>
      </c>
      <c r="D23" s="387">
        <v>64</v>
      </c>
      <c r="E23" s="173">
        <v>72</v>
      </c>
      <c r="F23" s="173">
        <v>73</v>
      </c>
      <c r="G23" s="173">
        <v>66</v>
      </c>
      <c r="H23" s="173">
        <v>49</v>
      </c>
      <c r="I23" s="173">
        <v>95</v>
      </c>
      <c r="J23" s="173">
        <v>109</v>
      </c>
      <c r="K23" s="173">
        <v>55</v>
      </c>
      <c r="L23" s="173">
        <v>41</v>
      </c>
      <c r="M23" s="173">
        <v>38</v>
      </c>
      <c r="N23" s="173">
        <v>34</v>
      </c>
      <c r="O23" s="163">
        <f t="shared" si="2"/>
        <v>64</v>
      </c>
      <c r="P23" s="1"/>
    </row>
    <row r="24" spans="1:16">
      <c r="A24" s="1"/>
      <c r="B24" s="346" t="s">
        <v>113</v>
      </c>
      <c r="C24" s="387">
        <v>0</v>
      </c>
      <c r="D24" s="387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63">
        <f t="shared" si="2"/>
        <v>0</v>
      </c>
      <c r="P24" s="1"/>
    </row>
    <row r="25" spans="1:16">
      <c r="A25" s="1"/>
      <c r="B25" s="346" t="s">
        <v>114</v>
      </c>
      <c r="C25" s="387">
        <v>1</v>
      </c>
      <c r="D25" s="387">
        <v>1</v>
      </c>
      <c r="E25" s="173">
        <v>1</v>
      </c>
      <c r="F25" s="173">
        <v>1</v>
      </c>
      <c r="G25" s="173">
        <v>1</v>
      </c>
      <c r="H25" s="173">
        <v>1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63">
        <f t="shared" si="2"/>
        <v>0.5</v>
      </c>
      <c r="P25" s="1"/>
    </row>
    <row r="26" spans="1:16">
      <c r="A26" s="1"/>
      <c r="B26" s="345" t="s">
        <v>115</v>
      </c>
      <c r="C26" s="387">
        <v>0</v>
      </c>
      <c r="D26" s="387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173">
        <v>0</v>
      </c>
      <c r="O26" s="163">
        <f t="shared" si="2"/>
        <v>0</v>
      </c>
      <c r="P26" s="1"/>
    </row>
    <row r="27" spans="1:16">
      <c r="A27" s="1"/>
      <c r="B27" s="346" t="s">
        <v>116</v>
      </c>
      <c r="C27" s="387">
        <v>1</v>
      </c>
      <c r="D27" s="387">
        <v>1</v>
      </c>
      <c r="E27" s="173">
        <v>1</v>
      </c>
      <c r="F27" s="173">
        <v>1</v>
      </c>
      <c r="G27" s="173">
        <v>2</v>
      </c>
      <c r="H27" s="173">
        <v>0</v>
      </c>
      <c r="I27" s="173">
        <v>1</v>
      </c>
      <c r="J27" s="173">
        <v>1</v>
      </c>
      <c r="K27" s="173">
        <v>1</v>
      </c>
      <c r="L27" s="173">
        <v>1</v>
      </c>
      <c r="M27" s="173">
        <v>1</v>
      </c>
      <c r="N27" s="173">
        <v>1</v>
      </c>
      <c r="O27" s="163">
        <f t="shared" si="2"/>
        <v>1</v>
      </c>
      <c r="P27" s="1"/>
    </row>
    <row r="28" spans="1:16">
      <c r="A28" s="1"/>
      <c r="B28" s="346" t="s">
        <v>117</v>
      </c>
      <c r="C28" s="387">
        <v>0</v>
      </c>
      <c r="D28" s="387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0</v>
      </c>
      <c r="O28" s="163">
        <f t="shared" si="2"/>
        <v>0</v>
      </c>
      <c r="P28" s="1"/>
    </row>
    <row r="29" spans="1:16">
      <c r="A29" s="1"/>
      <c r="B29" s="346" t="s">
        <v>118</v>
      </c>
      <c r="C29" s="387">
        <v>29</v>
      </c>
      <c r="D29" s="387">
        <v>33</v>
      </c>
      <c r="E29" s="173">
        <v>31</v>
      </c>
      <c r="F29" s="173">
        <v>35</v>
      </c>
      <c r="G29" s="173">
        <v>45</v>
      </c>
      <c r="H29" s="173">
        <v>34</v>
      </c>
      <c r="I29" s="173">
        <v>73</v>
      </c>
      <c r="J29" s="173">
        <v>13</v>
      </c>
      <c r="K29" s="173">
        <v>12</v>
      </c>
      <c r="L29" s="173">
        <v>13</v>
      </c>
      <c r="M29" s="173">
        <v>13</v>
      </c>
      <c r="N29" s="173">
        <v>13</v>
      </c>
      <c r="O29" s="163">
        <f t="shared" si="2"/>
        <v>28.666666666666668</v>
      </c>
      <c r="P29" s="1"/>
    </row>
    <row r="30" spans="1:16">
      <c r="A30" s="1"/>
      <c r="B30" s="346" t="s">
        <v>119</v>
      </c>
      <c r="C30" s="387">
        <v>5</v>
      </c>
      <c r="D30" s="387">
        <v>5</v>
      </c>
      <c r="E30" s="173">
        <v>8</v>
      </c>
      <c r="F30" s="173">
        <v>6</v>
      </c>
      <c r="G30" s="173">
        <v>9</v>
      </c>
      <c r="H30" s="173">
        <v>9</v>
      </c>
      <c r="I30" s="173">
        <v>8</v>
      </c>
      <c r="J30" s="173">
        <v>4</v>
      </c>
      <c r="K30" s="173">
        <v>4</v>
      </c>
      <c r="L30" s="173">
        <v>4</v>
      </c>
      <c r="M30" s="173">
        <v>4</v>
      </c>
      <c r="N30" s="173">
        <v>4</v>
      </c>
      <c r="O30" s="163">
        <f t="shared" si="2"/>
        <v>5.833333333333333</v>
      </c>
      <c r="P30" s="1"/>
    </row>
    <row r="31" spans="1:16">
      <c r="A31" s="1"/>
      <c r="B31" s="346" t="s">
        <v>120</v>
      </c>
      <c r="C31" s="387">
        <v>34</v>
      </c>
      <c r="D31" s="387">
        <v>39</v>
      </c>
      <c r="E31" s="173">
        <v>55</v>
      </c>
      <c r="F31" s="173">
        <v>49</v>
      </c>
      <c r="G31" s="173">
        <v>52</v>
      </c>
      <c r="H31" s="173">
        <v>50</v>
      </c>
      <c r="I31" s="173">
        <v>51</v>
      </c>
      <c r="J31" s="173">
        <v>24</v>
      </c>
      <c r="K31" s="173">
        <v>25</v>
      </c>
      <c r="L31" s="173">
        <v>0</v>
      </c>
      <c r="M31" s="173">
        <v>27</v>
      </c>
      <c r="N31" s="173">
        <v>27</v>
      </c>
      <c r="O31" s="163">
        <f t="shared" si="2"/>
        <v>36.083333333333336</v>
      </c>
      <c r="P31" s="1"/>
    </row>
    <row r="32" spans="1:16">
      <c r="A32" s="1"/>
      <c r="B32" s="345" t="s">
        <v>121</v>
      </c>
      <c r="C32" s="387">
        <v>13</v>
      </c>
      <c r="D32" s="387">
        <v>14</v>
      </c>
      <c r="E32" s="173">
        <v>15</v>
      </c>
      <c r="F32" s="173">
        <v>14</v>
      </c>
      <c r="G32" s="173">
        <v>14</v>
      </c>
      <c r="H32" s="173">
        <v>14</v>
      </c>
      <c r="I32" s="173">
        <v>0</v>
      </c>
      <c r="J32" s="173">
        <v>6</v>
      </c>
      <c r="K32" s="173">
        <v>3</v>
      </c>
      <c r="L32" s="173">
        <v>3</v>
      </c>
      <c r="M32" s="173">
        <v>3</v>
      </c>
      <c r="N32" s="173">
        <v>3</v>
      </c>
      <c r="O32" s="163">
        <f t="shared" si="2"/>
        <v>8.5</v>
      </c>
      <c r="P32" s="1"/>
    </row>
    <row r="33" spans="1:16">
      <c r="A33" s="1"/>
      <c r="B33" s="345" t="s">
        <v>122</v>
      </c>
      <c r="C33" s="387">
        <v>0</v>
      </c>
      <c r="D33" s="387">
        <v>0</v>
      </c>
      <c r="E33" s="173">
        <v>0</v>
      </c>
      <c r="F33" s="173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173">
        <v>0</v>
      </c>
      <c r="O33" s="163">
        <f t="shared" si="2"/>
        <v>0</v>
      </c>
      <c r="P33" s="1"/>
    </row>
    <row r="34" spans="1:16">
      <c r="A34" s="1"/>
      <c r="B34" s="346" t="s">
        <v>123</v>
      </c>
      <c r="C34" s="387">
        <v>0</v>
      </c>
      <c r="D34" s="387">
        <v>0</v>
      </c>
      <c r="E34" s="173">
        <v>0</v>
      </c>
      <c r="F34" s="173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0</v>
      </c>
      <c r="N34" s="173">
        <v>0</v>
      </c>
      <c r="O34" s="163">
        <f t="shared" si="2"/>
        <v>0</v>
      </c>
      <c r="P34" s="1"/>
    </row>
    <row r="35" spans="1:16">
      <c r="A35" s="1"/>
      <c r="B35" s="345" t="s">
        <v>124</v>
      </c>
      <c r="C35" s="387">
        <v>0</v>
      </c>
      <c r="D35" s="387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63">
        <f t="shared" si="2"/>
        <v>0</v>
      </c>
      <c r="P35" s="1"/>
    </row>
    <row r="36" spans="1:16">
      <c r="A36" s="1"/>
      <c r="B36" s="346" t="s">
        <v>125</v>
      </c>
      <c r="C36" s="387">
        <v>15</v>
      </c>
      <c r="D36" s="387">
        <v>15</v>
      </c>
      <c r="E36" s="173">
        <v>15</v>
      </c>
      <c r="F36" s="173">
        <v>15</v>
      </c>
      <c r="G36" s="173">
        <v>15</v>
      </c>
      <c r="H36" s="173">
        <v>14</v>
      </c>
      <c r="I36" s="173">
        <v>14</v>
      </c>
      <c r="J36" s="173">
        <v>2</v>
      </c>
      <c r="K36" s="173">
        <v>2</v>
      </c>
      <c r="L36" s="173">
        <v>0</v>
      </c>
      <c r="M36" s="173">
        <v>0</v>
      </c>
      <c r="N36" s="173">
        <v>3</v>
      </c>
      <c r="O36" s="163">
        <f t="shared" si="2"/>
        <v>9.1666666666666661</v>
      </c>
      <c r="P36" s="1"/>
    </row>
    <row r="37" spans="1:16">
      <c r="A37" s="1"/>
      <c r="B37" s="346" t="s">
        <v>126</v>
      </c>
      <c r="C37" s="387">
        <v>31</v>
      </c>
      <c r="D37" s="387">
        <v>31</v>
      </c>
      <c r="E37" s="173">
        <v>33</v>
      </c>
      <c r="F37" s="173">
        <v>39</v>
      </c>
      <c r="G37" s="173">
        <v>41</v>
      </c>
      <c r="H37" s="173">
        <v>42</v>
      </c>
      <c r="I37" s="173">
        <v>43</v>
      </c>
      <c r="J37" s="173">
        <v>45</v>
      </c>
      <c r="K37" s="173">
        <v>45</v>
      </c>
      <c r="L37" s="173">
        <v>45</v>
      </c>
      <c r="M37" s="173">
        <v>45</v>
      </c>
      <c r="N37" s="173">
        <v>45</v>
      </c>
      <c r="O37" s="163">
        <f t="shared" si="2"/>
        <v>40.416666666666664</v>
      </c>
      <c r="P37" s="1"/>
    </row>
    <row r="38" spans="1:16">
      <c r="A38" s="1"/>
      <c r="B38" s="345" t="s">
        <v>127</v>
      </c>
      <c r="C38" s="387">
        <v>149</v>
      </c>
      <c r="D38" s="387">
        <v>152</v>
      </c>
      <c r="E38" s="173">
        <v>151</v>
      </c>
      <c r="F38" s="173">
        <v>151</v>
      </c>
      <c r="G38" s="173">
        <v>173</v>
      </c>
      <c r="H38" s="173">
        <v>215</v>
      </c>
      <c r="I38" s="173">
        <v>123</v>
      </c>
      <c r="J38" s="173">
        <v>111</v>
      </c>
      <c r="K38" s="173">
        <v>111</v>
      </c>
      <c r="L38" s="173">
        <v>112</v>
      </c>
      <c r="M38" s="173">
        <v>117</v>
      </c>
      <c r="N38" s="173">
        <v>117</v>
      </c>
      <c r="O38" s="163">
        <f t="shared" si="2"/>
        <v>140.16666666666666</v>
      </c>
      <c r="P38" s="1"/>
    </row>
    <row r="39" spans="1:16">
      <c r="A39" s="1"/>
      <c r="B39" s="346" t="s">
        <v>128</v>
      </c>
      <c r="C39" s="387">
        <v>2</v>
      </c>
      <c r="D39" s="387">
        <v>2</v>
      </c>
      <c r="E39" s="173">
        <v>2</v>
      </c>
      <c r="F39" s="173">
        <v>2</v>
      </c>
      <c r="G39" s="173">
        <v>2</v>
      </c>
      <c r="H39" s="173">
        <v>2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63">
        <f t="shared" si="2"/>
        <v>1</v>
      </c>
      <c r="P39" s="1"/>
    </row>
    <row r="40" spans="1:16">
      <c r="A40" s="1"/>
      <c r="B40" s="346" t="s">
        <v>129</v>
      </c>
      <c r="C40" s="387">
        <v>4</v>
      </c>
      <c r="D40" s="387">
        <v>4</v>
      </c>
      <c r="E40" s="173">
        <v>4</v>
      </c>
      <c r="F40" s="173">
        <v>4</v>
      </c>
      <c r="G40" s="173">
        <v>1</v>
      </c>
      <c r="H40" s="173">
        <v>1</v>
      </c>
      <c r="I40" s="173">
        <v>1</v>
      </c>
      <c r="J40" s="173">
        <v>1</v>
      </c>
      <c r="K40" s="173">
        <v>1</v>
      </c>
      <c r="L40" s="173">
        <v>1</v>
      </c>
      <c r="M40" s="173">
        <v>1</v>
      </c>
      <c r="N40" s="173">
        <v>1</v>
      </c>
      <c r="O40" s="163">
        <f t="shared" si="2"/>
        <v>2</v>
      </c>
      <c r="P40" s="1"/>
    </row>
    <row r="41" spans="1:16">
      <c r="A41" s="1"/>
      <c r="B41" s="345" t="s">
        <v>130</v>
      </c>
      <c r="C41" s="387">
        <v>0</v>
      </c>
      <c r="D41" s="387">
        <v>0</v>
      </c>
      <c r="E41" s="173">
        <v>0</v>
      </c>
      <c r="F41" s="173">
        <v>0</v>
      </c>
      <c r="G41" s="173">
        <v>0</v>
      </c>
      <c r="H41" s="173">
        <v>0</v>
      </c>
      <c r="I41" s="173">
        <v>0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63">
        <f t="shared" si="2"/>
        <v>0</v>
      </c>
      <c r="P41" s="1"/>
    </row>
    <row r="42" spans="1:16">
      <c r="A42" s="1"/>
      <c r="B42" s="346" t="s">
        <v>131</v>
      </c>
      <c r="C42" s="387">
        <v>5</v>
      </c>
      <c r="D42" s="387">
        <v>6</v>
      </c>
      <c r="E42" s="173">
        <v>7</v>
      </c>
      <c r="F42" s="173">
        <v>6</v>
      </c>
      <c r="G42" s="173">
        <v>0</v>
      </c>
      <c r="H42" s="173">
        <v>6</v>
      </c>
      <c r="I42" s="173">
        <v>0</v>
      </c>
      <c r="J42" s="173">
        <v>3</v>
      </c>
      <c r="K42" s="173">
        <v>3</v>
      </c>
      <c r="L42" s="173">
        <v>3</v>
      </c>
      <c r="M42" s="173">
        <v>3</v>
      </c>
      <c r="N42" s="173">
        <v>3</v>
      </c>
      <c r="O42" s="163">
        <f t="shared" si="2"/>
        <v>3.75</v>
      </c>
      <c r="P42" s="1"/>
    </row>
    <row r="43" spans="1:16">
      <c r="A43" s="1"/>
      <c r="B43" s="346" t="s">
        <v>132</v>
      </c>
      <c r="C43" s="387">
        <v>0</v>
      </c>
      <c r="D43" s="387">
        <v>0</v>
      </c>
      <c r="E43" s="173">
        <v>0</v>
      </c>
      <c r="F43" s="173">
        <v>0</v>
      </c>
      <c r="G43" s="173">
        <v>0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173">
        <v>0</v>
      </c>
      <c r="O43" s="163">
        <f t="shared" si="2"/>
        <v>0</v>
      </c>
      <c r="P43" s="1"/>
    </row>
    <row r="44" spans="1:16">
      <c r="A44" s="1"/>
      <c r="B44" s="345" t="s">
        <v>133</v>
      </c>
      <c r="C44" s="387">
        <v>0</v>
      </c>
      <c r="D44" s="387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173">
        <v>0</v>
      </c>
      <c r="O44" s="163">
        <f t="shared" si="2"/>
        <v>0</v>
      </c>
      <c r="P44" s="1"/>
    </row>
    <row r="45" spans="1:16">
      <c r="A45" s="1"/>
      <c r="B45" s="346" t="s">
        <v>134</v>
      </c>
      <c r="C45" s="387">
        <v>0</v>
      </c>
      <c r="D45" s="387">
        <v>0</v>
      </c>
      <c r="E45" s="173">
        <v>0</v>
      </c>
      <c r="F45" s="173">
        <v>0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63">
        <f t="shared" si="2"/>
        <v>0</v>
      </c>
      <c r="P45" s="1"/>
    </row>
    <row r="46" spans="1:16">
      <c r="A46" s="1"/>
      <c r="B46" s="346" t="s">
        <v>135</v>
      </c>
      <c r="C46" s="387">
        <v>12</v>
      </c>
      <c r="D46" s="387">
        <v>16</v>
      </c>
      <c r="E46" s="173">
        <v>16</v>
      </c>
      <c r="F46" s="173">
        <v>15</v>
      </c>
      <c r="G46" s="173">
        <v>15</v>
      </c>
      <c r="H46" s="173">
        <v>15</v>
      </c>
      <c r="I46" s="173">
        <v>15</v>
      </c>
      <c r="J46" s="173">
        <v>12</v>
      </c>
      <c r="K46" s="173">
        <v>12</v>
      </c>
      <c r="L46" s="173">
        <v>12</v>
      </c>
      <c r="M46" s="173">
        <v>12</v>
      </c>
      <c r="N46" s="173">
        <v>12</v>
      </c>
      <c r="O46" s="163">
        <f t="shared" si="2"/>
        <v>13.666666666666666</v>
      </c>
      <c r="P46" s="1"/>
    </row>
    <row r="47" spans="1:16">
      <c r="A47" s="1"/>
      <c r="B47" s="346" t="s">
        <v>370</v>
      </c>
      <c r="C47" s="387">
        <v>2</v>
      </c>
      <c r="D47" s="387">
        <v>2</v>
      </c>
      <c r="E47" s="173">
        <v>2</v>
      </c>
      <c r="F47" s="173">
        <v>2</v>
      </c>
      <c r="G47" s="173">
        <v>2</v>
      </c>
      <c r="H47" s="173">
        <v>2</v>
      </c>
      <c r="I47" s="173">
        <v>2</v>
      </c>
      <c r="J47" s="173">
        <v>2</v>
      </c>
      <c r="K47" s="173">
        <v>2</v>
      </c>
      <c r="L47" s="173">
        <v>0</v>
      </c>
      <c r="M47" s="173">
        <v>0</v>
      </c>
      <c r="N47" s="173">
        <v>0</v>
      </c>
      <c r="O47" s="163">
        <f t="shared" si="2"/>
        <v>1.5</v>
      </c>
      <c r="P47" s="1"/>
    </row>
    <row r="48" spans="1:16">
      <c r="A48" s="1"/>
      <c r="B48" s="345" t="s">
        <v>137</v>
      </c>
      <c r="C48" s="387">
        <v>0</v>
      </c>
      <c r="D48" s="387">
        <v>0</v>
      </c>
      <c r="E48" s="173">
        <v>0</v>
      </c>
      <c r="F48" s="173">
        <v>0</v>
      </c>
      <c r="G48" s="173">
        <v>0</v>
      </c>
      <c r="H48" s="173">
        <v>0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163">
        <f t="shared" si="2"/>
        <v>0</v>
      </c>
      <c r="P48" s="1"/>
    </row>
    <row r="49" spans="1:16">
      <c r="A49" s="1"/>
      <c r="B49" s="346" t="s">
        <v>138</v>
      </c>
      <c r="C49" s="387">
        <v>413</v>
      </c>
      <c r="D49" s="387">
        <v>399</v>
      </c>
      <c r="E49" s="173">
        <v>404</v>
      </c>
      <c r="F49" s="173">
        <v>434</v>
      </c>
      <c r="G49" s="173">
        <v>423</v>
      </c>
      <c r="H49" s="173">
        <v>429</v>
      </c>
      <c r="I49" s="173">
        <v>425</v>
      </c>
      <c r="J49" s="173">
        <v>371</v>
      </c>
      <c r="K49" s="173">
        <v>354</v>
      </c>
      <c r="L49" s="173">
        <v>356</v>
      </c>
      <c r="M49" s="173">
        <v>362</v>
      </c>
      <c r="N49" s="173">
        <v>356</v>
      </c>
      <c r="O49" s="163">
        <f t="shared" si="2"/>
        <v>393.83333333333331</v>
      </c>
      <c r="P49" s="1"/>
    </row>
    <row r="50" spans="1:16">
      <c r="A50" s="1"/>
      <c r="B50" s="346" t="s">
        <v>371</v>
      </c>
      <c r="C50" s="387">
        <v>8</v>
      </c>
      <c r="D50" s="387">
        <v>8</v>
      </c>
      <c r="E50" s="173">
        <v>8</v>
      </c>
      <c r="F50" s="173">
        <v>8</v>
      </c>
      <c r="G50" s="173">
        <v>8</v>
      </c>
      <c r="H50" s="173">
        <v>8</v>
      </c>
      <c r="I50" s="173">
        <v>8</v>
      </c>
      <c r="J50" s="173">
        <v>16</v>
      </c>
      <c r="K50" s="173">
        <v>16</v>
      </c>
      <c r="L50" s="173">
        <v>31</v>
      </c>
      <c r="M50" s="173">
        <v>29</v>
      </c>
      <c r="N50" s="173">
        <v>29</v>
      </c>
      <c r="O50" s="163">
        <f t="shared" si="2"/>
        <v>14.75</v>
      </c>
      <c r="P50" s="1"/>
    </row>
    <row r="51" spans="1:16">
      <c r="A51" s="1"/>
      <c r="B51" s="346" t="s">
        <v>140</v>
      </c>
      <c r="C51" s="387">
        <v>54</v>
      </c>
      <c r="D51" s="387">
        <v>54</v>
      </c>
      <c r="E51" s="173">
        <v>53</v>
      </c>
      <c r="F51" s="173">
        <v>55</v>
      </c>
      <c r="G51" s="173">
        <v>60</v>
      </c>
      <c r="H51" s="173">
        <v>57</v>
      </c>
      <c r="I51" s="173">
        <v>58</v>
      </c>
      <c r="J51" s="173">
        <v>175</v>
      </c>
      <c r="K51" s="173">
        <v>178</v>
      </c>
      <c r="L51" s="173">
        <v>179</v>
      </c>
      <c r="M51" s="173">
        <v>181</v>
      </c>
      <c r="N51" s="173">
        <v>181</v>
      </c>
      <c r="O51" s="163">
        <f t="shared" si="2"/>
        <v>107.08333333333333</v>
      </c>
      <c r="P51" s="1"/>
    </row>
    <row r="52" spans="1:16">
      <c r="A52" s="1"/>
      <c r="B52" s="345" t="s">
        <v>141</v>
      </c>
      <c r="C52" s="387">
        <v>30</v>
      </c>
      <c r="D52" s="387">
        <v>33</v>
      </c>
      <c r="E52" s="173">
        <v>36</v>
      </c>
      <c r="F52" s="173">
        <v>43</v>
      </c>
      <c r="G52" s="173">
        <v>41</v>
      </c>
      <c r="H52" s="173">
        <v>38</v>
      </c>
      <c r="I52" s="173">
        <v>37</v>
      </c>
      <c r="J52" s="173">
        <v>23</v>
      </c>
      <c r="K52" s="173">
        <v>28</v>
      </c>
      <c r="L52" s="173">
        <v>25</v>
      </c>
      <c r="M52" s="173">
        <v>34</v>
      </c>
      <c r="N52" s="173">
        <v>26</v>
      </c>
      <c r="O52" s="163">
        <f t="shared" si="2"/>
        <v>32.833333333333336</v>
      </c>
      <c r="P52" s="1"/>
    </row>
    <row r="53" spans="1:16">
      <c r="A53" s="1"/>
      <c r="B53" s="345" t="s">
        <v>142</v>
      </c>
      <c r="C53" s="387">
        <v>485</v>
      </c>
      <c r="D53" s="387">
        <v>491</v>
      </c>
      <c r="E53" s="173">
        <v>481</v>
      </c>
      <c r="F53" s="173">
        <v>479</v>
      </c>
      <c r="G53" s="173">
        <v>522</v>
      </c>
      <c r="H53" s="173">
        <v>522</v>
      </c>
      <c r="I53" s="173">
        <v>475</v>
      </c>
      <c r="J53" s="173">
        <v>685</v>
      </c>
      <c r="K53" s="173">
        <v>410</v>
      </c>
      <c r="L53" s="173">
        <v>451</v>
      </c>
      <c r="M53" s="173">
        <v>436</v>
      </c>
      <c r="N53" s="173">
        <v>438</v>
      </c>
      <c r="O53" s="163">
        <f t="shared" si="2"/>
        <v>489.58333333333331</v>
      </c>
      <c r="P53" s="1"/>
    </row>
    <row r="54" spans="1:16">
      <c r="A54" s="1"/>
      <c r="B54" s="345" t="s">
        <v>372</v>
      </c>
      <c r="C54" s="173">
        <v>19</v>
      </c>
      <c r="D54" s="173">
        <v>19</v>
      </c>
      <c r="E54" s="173">
        <v>20</v>
      </c>
      <c r="F54" s="173">
        <v>20</v>
      </c>
      <c r="G54" s="173">
        <v>20</v>
      </c>
      <c r="H54" s="173">
        <v>20</v>
      </c>
      <c r="I54" s="173">
        <v>19</v>
      </c>
      <c r="J54" s="173">
        <v>19</v>
      </c>
      <c r="K54" s="173">
        <v>28</v>
      </c>
      <c r="L54" s="173">
        <v>20</v>
      </c>
      <c r="M54" s="173">
        <v>20</v>
      </c>
      <c r="N54" s="173">
        <v>20</v>
      </c>
      <c r="O54" s="163">
        <f t="shared" si="2"/>
        <v>20.333333333333332</v>
      </c>
      <c r="P54" s="1"/>
    </row>
    <row r="55" spans="1:16">
      <c r="A55" s="1"/>
      <c r="B55" s="345" t="s">
        <v>373</v>
      </c>
      <c r="C55" s="173">
        <v>35</v>
      </c>
      <c r="D55" s="173">
        <v>35</v>
      </c>
      <c r="E55" s="173">
        <v>35</v>
      </c>
      <c r="F55" s="173">
        <v>41</v>
      </c>
      <c r="G55" s="173">
        <v>38</v>
      </c>
      <c r="H55" s="173">
        <v>35</v>
      </c>
      <c r="I55" s="173">
        <v>31</v>
      </c>
      <c r="J55" s="173">
        <v>30</v>
      </c>
      <c r="K55" s="173">
        <v>29</v>
      </c>
      <c r="L55" s="173">
        <v>26</v>
      </c>
      <c r="M55" s="173">
        <v>29</v>
      </c>
      <c r="N55" s="173">
        <v>26</v>
      </c>
      <c r="O55" s="163">
        <f t="shared" si="2"/>
        <v>32.5</v>
      </c>
      <c r="P55" s="1"/>
    </row>
    <row r="56" spans="1:16">
      <c r="A56" s="1"/>
      <c r="B56" s="257" t="s">
        <v>143</v>
      </c>
      <c r="C56" s="166">
        <f t="shared" ref="C56:O56" si="3">SUM(C19:C55)</f>
        <v>1460</v>
      </c>
      <c r="D56" s="166">
        <f t="shared" si="3"/>
        <v>1465</v>
      </c>
      <c r="E56" s="166">
        <f t="shared" si="3"/>
        <v>1493</v>
      </c>
      <c r="F56" s="166">
        <f t="shared" si="3"/>
        <v>1537</v>
      </c>
      <c r="G56" s="166">
        <f t="shared" si="3"/>
        <v>1594</v>
      </c>
      <c r="H56" s="166">
        <f t="shared" si="3"/>
        <v>1607</v>
      </c>
      <c r="I56" s="166">
        <f t="shared" si="3"/>
        <v>1522</v>
      </c>
      <c r="J56" s="166">
        <f t="shared" si="3"/>
        <v>1691</v>
      </c>
      <c r="K56" s="166">
        <f t="shared" si="3"/>
        <v>1359</v>
      </c>
      <c r="L56" s="166">
        <f t="shared" si="3"/>
        <v>1366</v>
      </c>
      <c r="M56" s="166">
        <f t="shared" si="3"/>
        <v>1399</v>
      </c>
      <c r="N56" s="166">
        <f t="shared" si="3"/>
        <v>1385</v>
      </c>
      <c r="O56" s="166">
        <f t="shared" si="3"/>
        <v>1489.8333333333333</v>
      </c>
      <c r="P56" s="1"/>
    </row>
    <row r="57" spans="1:16">
      <c r="A57" s="1"/>
      <c r="B57" s="382" t="s">
        <v>144</v>
      </c>
      <c r="C57" s="385">
        <v>1714</v>
      </c>
      <c r="D57" s="385">
        <v>1648</v>
      </c>
      <c r="E57" s="143">
        <v>1754</v>
      </c>
      <c r="F57" s="143">
        <v>1808</v>
      </c>
      <c r="G57" s="143">
        <v>1832</v>
      </c>
      <c r="H57" s="143">
        <v>1797</v>
      </c>
      <c r="I57" s="143">
        <v>1808</v>
      </c>
      <c r="J57" s="143">
        <v>1902</v>
      </c>
      <c r="K57" s="143">
        <v>1648</v>
      </c>
      <c r="L57" s="143">
        <v>1671</v>
      </c>
      <c r="M57" s="143">
        <v>1676</v>
      </c>
      <c r="N57" s="440">
        <v>1736</v>
      </c>
      <c r="O57" s="163">
        <f t="shared" si="2"/>
        <v>1749.5</v>
      </c>
      <c r="P57" s="1"/>
    </row>
    <row r="58" spans="1:16">
      <c r="A58" s="1"/>
      <c r="B58" s="381" t="s">
        <v>145</v>
      </c>
      <c r="C58" s="385">
        <v>1555</v>
      </c>
      <c r="D58" s="385">
        <v>1638</v>
      </c>
      <c r="E58" s="173">
        <v>1673</v>
      </c>
      <c r="F58" s="173">
        <v>1787</v>
      </c>
      <c r="G58" s="173">
        <v>1773</v>
      </c>
      <c r="H58" s="173">
        <v>1806</v>
      </c>
      <c r="I58" s="173">
        <v>1787</v>
      </c>
      <c r="J58" s="173">
        <v>1963</v>
      </c>
      <c r="K58" s="173">
        <v>1587</v>
      </c>
      <c r="L58" s="173">
        <v>1616</v>
      </c>
      <c r="M58" s="173">
        <v>1632</v>
      </c>
      <c r="N58" s="173">
        <v>1630</v>
      </c>
      <c r="O58" s="163">
        <f t="shared" si="2"/>
        <v>1703.9166666666667</v>
      </c>
      <c r="P58" s="1"/>
    </row>
    <row r="59" spans="1:16">
      <c r="A59" s="1"/>
      <c r="B59" s="381" t="s">
        <v>146</v>
      </c>
      <c r="C59" s="385">
        <v>1140</v>
      </c>
      <c r="D59" s="385">
        <v>1236</v>
      </c>
      <c r="E59" s="173">
        <v>1276</v>
      </c>
      <c r="F59" s="173">
        <v>1418</v>
      </c>
      <c r="G59" s="173">
        <v>1315</v>
      </c>
      <c r="H59" s="173">
        <v>1357</v>
      </c>
      <c r="I59" s="173">
        <v>1307</v>
      </c>
      <c r="J59" s="173">
        <v>2183</v>
      </c>
      <c r="K59" s="173">
        <v>1088</v>
      </c>
      <c r="L59" s="173">
        <v>1124</v>
      </c>
      <c r="M59" s="173">
        <v>1162</v>
      </c>
      <c r="N59" s="173">
        <v>1155</v>
      </c>
      <c r="O59" s="163">
        <f t="shared" si="2"/>
        <v>1313.4166666666667</v>
      </c>
      <c r="P59" s="1"/>
    </row>
    <row r="60" spans="1:16">
      <c r="A60" s="1"/>
      <c r="B60" s="381" t="s">
        <v>347</v>
      </c>
      <c r="C60" s="385">
        <v>1154</v>
      </c>
      <c r="D60" s="385">
        <v>1199</v>
      </c>
      <c r="E60" s="173">
        <v>1355</v>
      </c>
      <c r="F60" s="173">
        <v>1418</v>
      </c>
      <c r="G60" s="173">
        <v>1387</v>
      </c>
      <c r="H60" s="173">
        <v>1352</v>
      </c>
      <c r="I60" s="173">
        <v>1264</v>
      </c>
      <c r="J60" s="173">
        <v>2408</v>
      </c>
      <c r="K60" s="173">
        <v>1147</v>
      </c>
      <c r="L60" s="173">
        <v>1193</v>
      </c>
      <c r="M60" s="173">
        <v>1202</v>
      </c>
      <c r="N60" s="173">
        <v>1197</v>
      </c>
      <c r="O60" s="163">
        <f t="shared" si="2"/>
        <v>1356.3333333333333</v>
      </c>
      <c r="P60" s="1"/>
    </row>
    <row r="61" spans="1:16">
      <c r="A61" s="1"/>
      <c r="B61" s="381" t="s">
        <v>348</v>
      </c>
      <c r="C61" s="385">
        <v>1315</v>
      </c>
      <c r="D61" s="385">
        <v>1488</v>
      </c>
      <c r="E61" s="173">
        <v>1382</v>
      </c>
      <c r="F61" s="173">
        <v>1465</v>
      </c>
      <c r="G61" s="263">
        <v>1453</v>
      </c>
      <c r="H61" s="173">
        <v>1426</v>
      </c>
      <c r="I61" s="173">
        <v>1385</v>
      </c>
      <c r="J61" s="173">
        <v>1274</v>
      </c>
      <c r="K61" s="173">
        <v>1277</v>
      </c>
      <c r="L61" s="173">
        <v>1292</v>
      </c>
      <c r="M61" s="173">
        <v>1291</v>
      </c>
      <c r="N61" s="173">
        <v>1293</v>
      </c>
      <c r="O61" s="163">
        <f t="shared" si="2"/>
        <v>1361.75</v>
      </c>
      <c r="P61" s="1"/>
    </row>
    <row r="62" spans="1:16">
      <c r="A62" s="1"/>
      <c r="B62" s="381" t="s">
        <v>349</v>
      </c>
      <c r="C62" s="385">
        <v>2061</v>
      </c>
      <c r="D62" s="385">
        <v>1814</v>
      </c>
      <c r="E62" s="173">
        <v>2029</v>
      </c>
      <c r="F62" s="173">
        <v>1999</v>
      </c>
      <c r="G62" s="173">
        <v>1972</v>
      </c>
      <c r="H62" s="173">
        <v>1901</v>
      </c>
      <c r="I62" s="173">
        <v>1756</v>
      </c>
      <c r="J62" s="173">
        <v>1570</v>
      </c>
      <c r="K62" s="173">
        <v>1746</v>
      </c>
      <c r="L62" s="173">
        <v>1649</v>
      </c>
      <c r="M62" s="173">
        <v>1790</v>
      </c>
      <c r="N62" s="173">
        <v>1864</v>
      </c>
      <c r="O62" s="163">
        <f t="shared" si="2"/>
        <v>1845.9166666666667</v>
      </c>
      <c r="P62" s="1"/>
    </row>
    <row r="63" spans="1:16">
      <c r="A63" s="1"/>
      <c r="B63" s="382" t="s">
        <v>150</v>
      </c>
      <c r="C63" s="385">
        <v>387</v>
      </c>
      <c r="D63" s="385">
        <v>341</v>
      </c>
      <c r="E63" s="173">
        <v>373</v>
      </c>
      <c r="F63" s="173">
        <v>386</v>
      </c>
      <c r="G63" s="173">
        <v>359</v>
      </c>
      <c r="H63" s="173">
        <v>380</v>
      </c>
      <c r="I63" s="173">
        <v>375</v>
      </c>
      <c r="J63" s="173">
        <v>285</v>
      </c>
      <c r="K63" s="173">
        <v>306</v>
      </c>
      <c r="L63" s="173">
        <v>307</v>
      </c>
      <c r="M63" s="173">
        <v>274</v>
      </c>
      <c r="N63" s="173">
        <v>266</v>
      </c>
      <c r="O63" s="163">
        <f t="shared" si="2"/>
        <v>336.58333333333331</v>
      </c>
      <c r="P63" s="1"/>
    </row>
    <row r="64" spans="1:16">
      <c r="A64" s="1"/>
      <c r="B64" s="381" t="s">
        <v>151</v>
      </c>
      <c r="C64" s="385">
        <v>421</v>
      </c>
      <c r="D64" s="385">
        <v>446</v>
      </c>
      <c r="E64" s="173">
        <v>426</v>
      </c>
      <c r="F64" s="173">
        <v>424</v>
      </c>
      <c r="G64" s="173">
        <v>436</v>
      </c>
      <c r="H64" s="173">
        <v>435</v>
      </c>
      <c r="I64" s="173">
        <v>429</v>
      </c>
      <c r="J64" s="173">
        <v>322</v>
      </c>
      <c r="K64" s="173">
        <v>322</v>
      </c>
      <c r="L64" s="173">
        <v>346</v>
      </c>
      <c r="M64" s="173">
        <v>354</v>
      </c>
      <c r="N64" s="173">
        <v>374</v>
      </c>
      <c r="O64" s="163">
        <f t="shared" si="2"/>
        <v>394.58333333333331</v>
      </c>
      <c r="P64" s="1"/>
    </row>
    <row r="65" spans="1:16">
      <c r="A65" s="1"/>
      <c r="B65" s="381" t="s">
        <v>152</v>
      </c>
      <c r="C65" s="385">
        <v>413</v>
      </c>
      <c r="D65" s="385">
        <v>464</v>
      </c>
      <c r="E65" s="173">
        <v>458</v>
      </c>
      <c r="F65" s="173">
        <v>505</v>
      </c>
      <c r="G65" s="173">
        <v>493</v>
      </c>
      <c r="H65" s="173">
        <v>502</v>
      </c>
      <c r="I65" s="173">
        <v>374</v>
      </c>
      <c r="J65" s="173">
        <v>409</v>
      </c>
      <c r="K65" s="173">
        <v>377</v>
      </c>
      <c r="L65" s="173">
        <v>385</v>
      </c>
      <c r="M65" s="173">
        <v>392</v>
      </c>
      <c r="N65" s="173">
        <v>414</v>
      </c>
      <c r="O65" s="163">
        <f t="shared" si="2"/>
        <v>432.16666666666669</v>
      </c>
      <c r="P65" s="1"/>
    </row>
    <row r="66" spans="1:16">
      <c r="A66" s="1"/>
      <c r="B66" s="381" t="s">
        <v>153</v>
      </c>
      <c r="C66" s="385">
        <v>473</v>
      </c>
      <c r="D66" s="385">
        <v>515</v>
      </c>
      <c r="E66" s="173">
        <v>543</v>
      </c>
      <c r="F66" s="173">
        <v>535</v>
      </c>
      <c r="G66" s="173">
        <v>543</v>
      </c>
      <c r="H66" s="173">
        <v>551</v>
      </c>
      <c r="I66" s="173">
        <v>608</v>
      </c>
      <c r="J66" s="173">
        <v>518</v>
      </c>
      <c r="K66" s="173">
        <v>502</v>
      </c>
      <c r="L66" s="173">
        <v>517</v>
      </c>
      <c r="M66" s="173">
        <v>548</v>
      </c>
      <c r="N66" s="173">
        <v>531</v>
      </c>
      <c r="O66" s="163">
        <f t="shared" si="2"/>
        <v>532</v>
      </c>
      <c r="P66" s="1"/>
    </row>
    <row r="67" spans="1:16">
      <c r="A67" s="1"/>
      <c r="B67" s="382" t="s">
        <v>154</v>
      </c>
      <c r="C67" s="385">
        <v>1285</v>
      </c>
      <c r="D67" s="385">
        <v>1384</v>
      </c>
      <c r="E67" s="173">
        <v>1548</v>
      </c>
      <c r="F67" s="173">
        <v>1620</v>
      </c>
      <c r="G67" s="173">
        <v>1547</v>
      </c>
      <c r="H67" s="173">
        <v>1529</v>
      </c>
      <c r="I67" s="173">
        <v>1408</v>
      </c>
      <c r="J67" s="173">
        <v>1478</v>
      </c>
      <c r="K67" s="173">
        <v>1480</v>
      </c>
      <c r="L67" s="173">
        <v>1390</v>
      </c>
      <c r="M67" s="173">
        <v>1442</v>
      </c>
      <c r="N67" s="173">
        <v>1492</v>
      </c>
      <c r="O67" s="163">
        <f t="shared" si="2"/>
        <v>1466.9166666666667</v>
      </c>
      <c r="P67" s="1"/>
    </row>
    <row r="68" spans="1:16">
      <c r="A68" s="1"/>
      <c r="B68" s="381" t="s">
        <v>350</v>
      </c>
      <c r="C68" s="385">
        <v>1130</v>
      </c>
      <c r="D68" s="385">
        <v>1057</v>
      </c>
      <c r="E68" s="173">
        <v>1180</v>
      </c>
      <c r="F68" s="173">
        <v>1374</v>
      </c>
      <c r="G68" s="173">
        <v>1282</v>
      </c>
      <c r="H68" s="173">
        <v>1250</v>
      </c>
      <c r="I68" s="173">
        <v>1281</v>
      </c>
      <c r="J68" s="173">
        <v>994</v>
      </c>
      <c r="K68" s="173">
        <v>1039</v>
      </c>
      <c r="L68" s="173">
        <v>1085</v>
      </c>
      <c r="M68" s="173">
        <v>1136</v>
      </c>
      <c r="N68" s="173">
        <v>1087</v>
      </c>
      <c r="O68" s="163">
        <f t="shared" si="2"/>
        <v>1157.9166666666667</v>
      </c>
      <c r="P68" s="1"/>
    </row>
    <row r="69" spans="1:16">
      <c r="A69" s="1"/>
      <c r="B69" s="383" t="s">
        <v>156</v>
      </c>
      <c r="C69" s="385">
        <v>1387</v>
      </c>
      <c r="D69" s="385">
        <v>1545</v>
      </c>
      <c r="E69" s="173">
        <v>1634</v>
      </c>
      <c r="F69" s="173">
        <v>1579</v>
      </c>
      <c r="G69" s="173">
        <v>1626</v>
      </c>
      <c r="H69" s="173">
        <v>1626</v>
      </c>
      <c r="I69" s="173">
        <v>1512</v>
      </c>
      <c r="J69" s="173">
        <v>1512</v>
      </c>
      <c r="K69" s="173">
        <v>1324</v>
      </c>
      <c r="L69" s="173">
        <v>1336</v>
      </c>
      <c r="M69" s="173">
        <v>1382</v>
      </c>
      <c r="N69" s="173">
        <v>1377</v>
      </c>
      <c r="O69" s="163">
        <f t="shared" si="2"/>
        <v>1486.6666666666667</v>
      </c>
      <c r="P69" s="1"/>
    </row>
    <row r="70" spans="1:16">
      <c r="A70" s="1"/>
      <c r="B70" s="381" t="s">
        <v>205</v>
      </c>
      <c r="C70" s="385">
        <v>715</v>
      </c>
      <c r="D70" s="385">
        <v>759</v>
      </c>
      <c r="E70" s="173">
        <v>800</v>
      </c>
      <c r="F70" s="173">
        <v>829</v>
      </c>
      <c r="G70" s="173">
        <v>753</v>
      </c>
      <c r="H70" s="173">
        <v>767</v>
      </c>
      <c r="I70" s="173">
        <v>756</v>
      </c>
      <c r="J70" s="173">
        <v>674</v>
      </c>
      <c r="K70" s="173">
        <v>673</v>
      </c>
      <c r="L70" s="173">
        <v>1345</v>
      </c>
      <c r="M70" s="173">
        <v>661</v>
      </c>
      <c r="N70" s="173">
        <v>750</v>
      </c>
      <c r="O70" s="163">
        <f t="shared" si="2"/>
        <v>790.16666666666663</v>
      </c>
      <c r="P70" s="1"/>
    </row>
    <row r="71" spans="1:16">
      <c r="A71" s="1"/>
      <c r="B71" s="381" t="s">
        <v>351</v>
      </c>
      <c r="C71" s="385">
        <v>1183</v>
      </c>
      <c r="D71" s="385">
        <v>1266</v>
      </c>
      <c r="E71" s="173">
        <v>1304</v>
      </c>
      <c r="F71" s="173">
        <v>1423</v>
      </c>
      <c r="G71" s="173">
        <v>1382</v>
      </c>
      <c r="H71" s="173">
        <v>1357</v>
      </c>
      <c r="I71" s="173">
        <v>1222</v>
      </c>
      <c r="J71" s="173">
        <v>1251</v>
      </c>
      <c r="K71" s="173">
        <v>1270</v>
      </c>
      <c r="L71" s="173">
        <v>1289</v>
      </c>
      <c r="M71" s="173">
        <v>1326</v>
      </c>
      <c r="N71" s="173">
        <v>1309</v>
      </c>
      <c r="O71" s="163">
        <f t="shared" si="2"/>
        <v>1298.5</v>
      </c>
      <c r="P71" s="1"/>
    </row>
    <row r="72" spans="1:16">
      <c r="A72" s="1"/>
      <c r="B72" s="381" t="s">
        <v>158</v>
      </c>
      <c r="C72" s="385">
        <v>2350</v>
      </c>
      <c r="D72" s="385">
        <v>2304</v>
      </c>
      <c r="E72" s="173">
        <v>2324</v>
      </c>
      <c r="F72" s="173">
        <v>2381</v>
      </c>
      <c r="G72" s="173">
        <v>2371</v>
      </c>
      <c r="H72" s="173">
        <v>2434</v>
      </c>
      <c r="I72" s="173">
        <v>2463</v>
      </c>
      <c r="J72" s="582">
        <v>2164</v>
      </c>
      <c r="K72" s="173">
        <v>2133</v>
      </c>
      <c r="L72" s="173">
        <v>2185</v>
      </c>
      <c r="M72" s="173">
        <v>2184</v>
      </c>
      <c r="N72" s="173">
        <v>2177</v>
      </c>
      <c r="O72" s="163">
        <f t="shared" si="2"/>
        <v>2289.1666666666665</v>
      </c>
      <c r="P72" s="1"/>
    </row>
    <row r="73" spans="1:16">
      <c r="A73" s="1"/>
      <c r="B73" s="381" t="s">
        <v>159</v>
      </c>
      <c r="C73" s="385">
        <v>1549</v>
      </c>
      <c r="D73" s="385">
        <v>1603</v>
      </c>
      <c r="E73" s="173">
        <v>1682</v>
      </c>
      <c r="F73" s="173">
        <v>1844</v>
      </c>
      <c r="G73" s="173">
        <v>1779</v>
      </c>
      <c r="H73" s="173">
        <v>1753</v>
      </c>
      <c r="I73" s="173">
        <v>1605</v>
      </c>
      <c r="J73" s="173">
        <v>1552</v>
      </c>
      <c r="K73" s="173">
        <v>1567</v>
      </c>
      <c r="L73" s="173">
        <v>1622</v>
      </c>
      <c r="M73" s="173">
        <v>1705</v>
      </c>
      <c r="N73" s="173">
        <v>1749</v>
      </c>
      <c r="O73" s="163">
        <f t="shared" si="2"/>
        <v>1667.5</v>
      </c>
      <c r="P73" s="1"/>
    </row>
    <row r="74" spans="1:16">
      <c r="A74" s="1"/>
      <c r="B74" s="381" t="s">
        <v>160</v>
      </c>
      <c r="C74" s="385">
        <v>326</v>
      </c>
      <c r="D74" s="385">
        <v>340</v>
      </c>
      <c r="E74" s="173">
        <v>363</v>
      </c>
      <c r="F74" s="173">
        <v>390</v>
      </c>
      <c r="G74" s="173">
        <v>376</v>
      </c>
      <c r="H74" s="173">
        <v>370</v>
      </c>
      <c r="I74" s="173">
        <v>285</v>
      </c>
      <c r="J74" s="173">
        <v>286</v>
      </c>
      <c r="K74" s="173">
        <v>307</v>
      </c>
      <c r="L74" s="173">
        <v>309</v>
      </c>
      <c r="M74" s="173">
        <v>311</v>
      </c>
      <c r="N74" s="173">
        <v>317</v>
      </c>
      <c r="O74" s="163">
        <f t="shared" si="2"/>
        <v>331.66666666666669</v>
      </c>
      <c r="P74" s="1"/>
    </row>
    <row r="75" spans="1:16">
      <c r="A75" s="1"/>
      <c r="B75" s="381" t="s">
        <v>161</v>
      </c>
      <c r="C75" s="385">
        <v>569</v>
      </c>
      <c r="D75" s="385">
        <v>591</v>
      </c>
      <c r="E75" s="173">
        <v>617</v>
      </c>
      <c r="F75" s="173">
        <v>664</v>
      </c>
      <c r="G75" s="173">
        <v>662</v>
      </c>
      <c r="H75" s="173">
        <v>671</v>
      </c>
      <c r="I75" s="173">
        <v>568</v>
      </c>
      <c r="J75" s="173">
        <v>566</v>
      </c>
      <c r="K75" s="173">
        <v>628</v>
      </c>
      <c r="L75" s="173">
        <v>586</v>
      </c>
      <c r="M75" s="173">
        <v>597</v>
      </c>
      <c r="N75" s="173">
        <v>595</v>
      </c>
      <c r="O75" s="163">
        <f t="shared" si="2"/>
        <v>609.5</v>
      </c>
      <c r="P75" s="1"/>
    </row>
    <row r="76" spans="1:16">
      <c r="A76" s="1"/>
      <c r="B76" s="382" t="s">
        <v>162</v>
      </c>
      <c r="C76" s="385">
        <v>866</v>
      </c>
      <c r="D76" s="385">
        <v>949</v>
      </c>
      <c r="E76" s="173">
        <v>1084</v>
      </c>
      <c r="F76" s="173">
        <v>1206</v>
      </c>
      <c r="G76" s="173">
        <v>1088</v>
      </c>
      <c r="H76" s="173">
        <v>1078</v>
      </c>
      <c r="I76" s="173">
        <v>934</v>
      </c>
      <c r="J76" s="173">
        <v>884</v>
      </c>
      <c r="K76" s="173">
        <v>954</v>
      </c>
      <c r="L76" s="173">
        <v>931</v>
      </c>
      <c r="M76" s="173">
        <v>946</v>
      </c>
      <c r="N76" s="173">
        <v>961</v>
      </c>
      <c r="O76" s="163">
        <f t="shared" si="2"/>
        <v>990.08333333333337</v>
      </c>
      <c r="P76" s="1"/>
    </row>
    <row r="77" spans="1:16">
      <c r="A77" s="1"/>
      <c r="B77" s="381" t="s">
        <v>163</v>
      </c>
      <c r="C77" s="385">
        <v>832</v>
      </c>
      <c r="D77" s="385">
        <v>826</v>
      </c>
      <c r="E77" s="173">
        <v>837</v>
      </c>
      <c r="F77" s="173">
        <v>853</v>
      </c>
      <c r="G77" s="173">
        <v>872</v>
      </c>
      <c r="H77" s="173">
        <v>881</v>
      </c>
      <c r="I77" s="173">
        <v>897</v>
      </c>
      <c r="J77" s="173">
        <v>877</v>
      </c>
      <c r="K77" s="173">
        <v>795</v>
      </c>
      <c r="L77" s="173">
        <v>774</v>
      </c>
      <c r="M77" s="173">
        <v>805</v>
      </c>
      <c r="N77" s="173">
        <v>836</v>
      </c>
      <c r="O77" s="163">
        <f t="shared" si="2"/>
        <v>840.41666666666663</v>
      </c>
      <c r="P77" s="1"/>
    </row>
    <row r="78" spans="1:16">
      <c r="A78" s="1"/>
      <c r="B78" s="381" t="s">
        <v>164</v>
      </c>
      <c r="C78" s="385">
        <v>505</v>
      </c>
      <c r="D78" s="385">
        <v>553</v>
      </c>
      <c r="E78" s="173">
        <v>560</v>
      </c>
      <c r="F78" s="173">
        <v>611</v>
      </c>
      <c r="G78" s="173">
        <v>622</v>
      </c>
      <c r="H78" s="173">
        <v>625</v>
      </c>
      <c r="I78" s="173">
        <v>594</v>
      </c>
      <c r="J78" s="173">
        <v>598</v>
      </c>
      <c r="K78" s="173">
        <v>663</v>
      </c>
      <c r="L78" s="173">
        <v>535</v>
      </c>
      <c r="M78" s="173">
        <v>542</v>
      </c>
      <c r="N78" s="173">
        <v>558</v>
      </c>
      <c r="O78" s="163">
        <f t="shared" si="2"/>
        <v>580.5</v>
      </c>
      <c r="P78" s="1"/>
    </row>
    <row r="79" spans="1:16">
      <c r="A79" s="1"/>
      <c r="B79" s="381" t="s">
        <v>165</v>
      </c>
      <c r="C79" s="385">
        <v>1151</v>
      </c>
      <c r="D79" s="385">
        <v>1158</v>
      </c>
      <c r="E79" s="173">
        <v>1357</v>
      </c>
      <c r="F79" s="173">
        <v>1333</v>
      </c>
      <c r="G79" s="173">
        <v>1385</v>
      </c>
      <c r="H79" s="173">
        <v>1495</v>
      </c>
      <c r="I79" s="173">
        <v>1208</v>
      </c>
      <c r="J79" s="173">
        <v>2183</v>
      </c>
      <c r="K79" s="173">
        <v>1261</v>
      </c>
      <c r="L79" s="173">
        <v>1424</v>
      </c>
      <c r="M79" s="173">
        <v>1278</v>
      </c>
      <c r="N79" s="173">
        <v>1287</v>
      </c>
      <c r="O79" s="163">
        <f t="shared" si="2"/>
        <v>1376.6666666666667</v>
      </c>
      <c r="P79" s="1"/>
    </row>
    <row r="80" spans="1:16">
      <c r="A80" s="1"/>
      <c r="B80" s="381" t="s">
        <v>166</v>
      </c>
      <c r="C80" s="385">
        <v>740</v>
      </c>
      <c r="D80" s="385">
        <v>758</v>
      </c>
      <c r="E80" s="173">
        <v>824</v>
      </c>
      <c r="F80" s="173">
        <v>862</v>
      </c>
      <c r="G80" s="173">
        <v>848</v>
      </c>
      <c r="H80" s="173">
        <v>838</v>
      </c>
      <c r="I80" s="173">
        <v>798</v>
      </c>
      <c r="J80" s="173">
        <v>661</v>
      </c>
      <c r="K80" s="173">
        <v>685</v>
      </c>
      <c r="L80" s="173">
        <v>696</v>
      </c>
      <c r="M80" s="173">
        <v>684</v>
      </c>
      <c r="N80" s="173">
        <v>716</v>
      </c>
      <c r="O80" s="163">
        <f t="shared" si="2"/>
        <v>759.16666666666663</v>
      </c>
      <c r="P80" s="1"/>
    </row>
    <row r="81" spans="1:16">
      <c r="A81" s="1"/>
      <c r="B81" s="381" t="s">
        <v>167</v>
      </c>
      <c r="C81" s="385">
        <v>516</v>
      </c>
      <c r="D81" s="385">
        <v>578</v>
      </c>
      <c r="E81" s="173">
        <v>638</v>
      </c>
      <c r="F81" s="173">
        <v>632</v>
      </c>
      <c r="G81" s="173">
        <v>606</v>
      </c>
      <c r="H81" s="173">
        <v>630</v>
      </c>
      <c r="I81" s="173">
        <v>611</v>
      </c>
      <c r="J81" s="173">
        <v>580</v>
      </c>
      <c r="K81" s="173">
        <v>552</v>
      </c>
      <c r="L81" s="173">
        <v>556</v>
      </c>
      <c r="M81" s="173">
        <v>559</v>
      </c>
      <c r="N81" s="173">
        <v>601</v>
      </c>
      <c r="O81" s="163">
        <f t="shared" si="2"/>
        <v>588.25</v>
      </c>
      <c r="P81" s="1"/>
    </row>
    <row r="82" spans="1:16">
      <c r="A82" s="1"/>
      <c r="B82" s="381" t="s">
        <v>352</v>
      </c>
      <c r="C82" s="385">
        <v>609</v>
      </c>
      <c r="D82" s="385">
        <v>652</v>
      </c>
      <c r="E82" s="173">
        <v>704</v>
      </c>
      <c r="F82" s="173">
        <v>886</v>
      </c>
      <c r="G82" s="173">
        <v>737</v>
      </c>
      <c r="H82" s="173">
        <v>719</v>
      </c>
      <c r="I82" s="173">
        <v>746</v>
      </c>
      <c r="J82" s="173">
        <v>1255</v>
      </c>
      <c r="K82" s="173">
        <v>738</v>
      </c>
      <c r="L82" s="173">
        <v>694</v>
      </c>
      <c r="M82" s="173">
        <v>717</v>
      </c>
      <c r="N82" s="173">
        <v>684</v>
      </c>
      <c r="O82" s="163">
        <f t="shared" si="2"/>
        <v>761.75</v>
      </c>
      <c r="P82" s="1"/>
    </row>
    <row r="83" spans="1:16">
      <c r="A83" s="1"/>
      <c r="B83" s="381" t="s">
        <v>353</v>
      </c>
      <c r="C83" s="385">
        <v>22</v>
      </c>
      <c r="D83" s="385">
        <v>25</v>
      </c>
      <c r="E83" s="173">
        <v>45</v>
      </c>
      <c r="F83" s="173">
        <v>29</v>
      </c>
      <c r="G83" s="173">
        <v>23</v>
      </c>
      <c r="H83" s="173">
        <v>32</v>
      </c>
      <c r="I83" s="173">
        <v>24</v>
      </c>
      <c r="J83" s="173">
        <v>18</v>
      </c>
      <c r="K83" s="173">
        <v>30</v>
      </c>
      <c r="L83" s="173">
        <v>28</v>
      </c>
      <c r="M83" s="173">
        <v>30</v>
      </c>
      <c r="N83" s="173">
        <v>36</v>
      </c>
      <c r="O83" s="163">
        <f t="shared" ref="O83:O85" si="4">AVERAGE(C83:N83)</f>
        <v>28.5</v>
      </c>
      <c r="P83" s="1"/>
    </row>
    <row r="84" spans="1:16">
      <c r="A84" s="1"/>
      <c r="B84" s="381" t="s">
        <v>293</v>
      </c>
      <c r="C84" s="385">
        <v>231</v>
      </c>
      <c r="D84" s="385">
        <v>254</v>
      </c>
      <c r="E84" s="173">
        <v>266</v>
      </c>
      <c r="F84" s="173">
        <v>257</v>
      </c>
      <c r="G84" s="173">
        <v>295</v>
      </c>
      <c r="H84" s="173">
        <v>291</v>
      </c>
      <c r="I84" s="173">
        <v>252</v>
      </c>
      <c r="J84" s="173">
        <v>255</v>
      </c>
      <c r="K84" s="173">
        <v>265</v>
      </c>
      <c r="L84" s="173">
        <v>266</v>
      </c>
      <c r="M84" s="173">
        <v>267</v>
      </c>
      <c r="N84" s="173">
        <v>260</v>
      </c>
      <c r="O84" s="163">
        <f t="shared" si="4"/>
        <v>263.25</v>
      </c>
      <c r="P84" s="1"/>
    </row>
    <row r="85" spans="1:16">
      <c r="A85" s="1"/>
      <c r="B85" s="382" t="s">
        <v>168</v>
      </c>
      <c r="C85" s="385">
        <v>114</v>
      </c>
      <c r="D85" s="385">
        <v>79</v>
      </c>
      <c r="E85" s="173">
        <v>89</v>
      </c>
      <c r="F85" s="173">
        <v>93</v>
      </c>
      <c r="G85" s="173">
        <v>89</v>
      </c>
      <c r="H85" s="173">
        <v>97</v>
      </c>
      <c r="I85" s="173">
        <v>91</v>
      </c>
      <c r="J85" s="173">
        <v>64</v>
      </c>
      <c r="K85" s="173">
        <v>53</v>
      </c>
      <c r="L85" s="173">
        <v>53</v>
      </c>
      <c r="M85" s="173">
        <v>53</v>
      </c>
      <c r="N85" s="173">
        <v>66</v>
      </c>
      <c r="O85" s="163">
        <f t="shared" si="4"/>
        <v>78.416666666666671</v>
      </c>
      <c r="P85" s="1"/>
    </row>
    <row r="86" spans="1:16">
      <c r="A86" s="1"/>
      <c r="B86" s="336" t="s">
        <v>169</v>
      </c>
      <c r="C86" s="166">
        <f t="shared" ref="C86:O86" si="5">SUM(C57:C85)</f>
        <v>26713</v>
      </c>
      <c r="D86" s="166">
        <f t="shared" si="5"/>
        <v>27470</v>
      </c>
      <c r="E86" s="166">
        <f t="shared" si="5"/>
        <v>29125</v>
      </c>
      <c r="F86" s="166">
        <f t="shared" si="5"/>
        <v>30611</v>
      </c>
      <c r="G86" s="166">
        <f t="shared" si="5"/>
        <v>29906</v>
      </c>
      <c r="H86" s="166">
        <f t="shared" si="5"/>
        <v>29950</v>
      </c>
      <c r="I86" s="166">
        <f t="shared" si="5"/>
        <v>28348</v>
      </c>
      <c r="J86" s="166">
        <f t="shared" si="5"/>
        <v>30686</v>
      </c>
      <c r="K86" s="166">
        <f t="shared" si="5"/>
        <v>26417</v>
      </c>
      <c r="L86" s="166">
        <f t="shared" si="5"/>
        <v>27204</v>
      </c>
      <c r="M86" s="166">
        <f t="shared" si="5"/>
        <v>26946</v>
      </c>
      <c r="N86" s="166">
        <f t="shared" si="5"/>
        <v>27318</v>
      </c>
      <c r="O86" s="166">
        <f t="shared" si="5"/>
        <v>28391.166666666672</v>
      </c>
      <c r="P86" s="1"/>
    </row>
    <row r="87" spans="1:16">
      <c r="A87" s="1"/>
      <c r="B87" s="186" t="s">
        <v>170</v>
      </c>
      <c r="C87" s="388">
        <v>1376</v>
      </c>
      <c r="D87" s="388">
        <v>1439</v>
      </c>
      <c r="E87" s="143">
        <v>1430</v>
      </c>
      <c r="F87" s="143">
        <v>1575</v>
      </c>
      <c r="G87" s="143">
        <v>1550</v>
      </c>
      <c r="H87" s="423">
        <v>1633</v>
      </c>
      <c r="I87" s="173">
        <v>1274</v>
      </c>
      <c r="J87" s="173">
        <v>1094</v>
      </c>
      <c r="K87" s="173">
        <v>1212</v>
      </c>
      <c r="L87" s="143">
        <v>1215</v>
      </c>
      <c r="M87" s="440">
        <v>1239</v>
      </c>
      <c r="N87" s="440">
        <v>1283</v>
      </c>
      <c r="O87" s="163">
        <f t="shared" ref="O87:O102" si="6">AVERAGE(C87:N87)</f>
        <v>1360</v>
      </c>
      <c r="P87" s="1"/>
    </row>
    <row r="88" spans="1:16">
      <c r="A88" s="1"/>
      <c r="B88" s="186" t="s">
        <v>171</v>
      </c>
      <c r="C88" s="388">
        <v>122</v>
      </c>
      <c r="D88" s="388">
        <v>122</v>
      </c>
      <c r="E88" s="173">
        <v>123</v>
      </c>
      <c r="F88" s="173">
        <v>123</v>
      </c>
      <c r="G88" s="173">
        <v>121</v>
      </c>
      <c r="H88" s="423">
        <v>119</v>
      </c>
      <c r="I88" s="173">
        <v>132</v>
      </c>
      <c r="J88" s="173">
        <v>128</v>
      </c>
      <c r="K88" s="173">
        <v>141</v>
      </c>
      <c r="L88" s="173">
        <v>78</v>
      </c>
      <c r="M88" s="173">
        <v>81</v>
      </c>
      <c r="N88" s="173">
        <v>86</v>
      </c>
      <c r="O88" s="163">
        <f t="shared" si="6"/>
        <v>114.66666666666667</v>
      </c>
      <c r="P88" s="1"/>
    </row>
    <row r="89" spans="1:16">
      <c r="A89" s="1"/>
      <c r="B89" s="186" t="s">
        <v>172</v>
      </c>
      <c r="C89" s="388">
        <v>19</v>
      </c>
      <c r="D89" s="388">
        <v>19</v>
      </c>
      <c r="E89" s="173">
        <v>20</v>
      </c>
      <c r="F89" s="173">
        <v>18</v>
      </c>
      <c r="G89" s="173">
        <v>18</v>
      </c>
      <c r="H89" s="423">
        <v>18</v>
      </c>
      <c r="I89" s="173">
        <v>18</v>
      </c>
      <c r="J89" s="173">
        <v>21</v>
      </c>
      <c r="K89" s="173">
        <v>6</v>
      </c>
      <c r="L89" s="173">
        <v>5</v>
      </c>
      <c r="M89" s="173">
        <v>5</v>
      </c>
      <c r="N89" s="173">
        <v>5</v>
      </c>
      <c r="O89" s="163">
        <f t="shared" si="6"/>
        <v>14.333333333333334</v>
      </c>
      <c r="P89" s="1"/>
    </row>
    <row r="90" spans="1:16">
      <c r="A90" s="1"/>
      <c r="B90" s="186" t="s">
        <v>173</v>
      </c>
      <c r="C90" s="388">
        <v>37</v>
      </c>
      <c r="D90" s="388">
        <v>51</v>
      </c>
      <c r="E90" s="173">
        <v>57</v>
      </c>
      <c r="F90" s="173">
        <v>60</v>
      </c>
      <c r="G90" s="173">
        <v>56</v>
      </c>
      <c r="H90" s="423">
        <v>78</v>
      </c>
      <c r="I90" s="173">
        <v>44</v>
      </c>
      <c r="J90" s="173">
        <v>44</v>
      </c>
      <c r="K90" s="173">
        <v>48</v>
      </c>
      <c r="L90" s="173">
        <v>48</v>
      </c>
      <c r="M90" s="173">
        <v>57</v>
      </c>
      <c r="N90" s="173">
        <v>63</v>
      </c>
      <c r="O90" s="163">
        <f t="shared" si="6"/>
        <v>53.583333333333336</v>
      </c>
      <c r="P90" s="1"/>
    </row>
    <row r="91" spans="1:16">
      <c r="A91" s="1"/>
      <c r="B91" s="186" t="s">
        <v>174</v>
      </c>
      <c r="C91" s="388">
        <v>283</v>
      </c>
      <c r="D91" s="388">
        <v>277</v>
      </c>
      <c r="E91" s="173">
        <v>309</v>
      </c>
      <c r="F91" s="173">
        <v>324</v>
      </c>
      <c r="G91" s="173">
        <v>318</v>
      </c>
      <c r="H91" s="423">
        <v>315</v>
      </c>
      <c r="I91" s="173">
        <v>290</v>
      </c>
      <c r="J91" s="173">
        <v>279</v>
      </c>
      <c r="K91" s="173">
        <v>276</v>
      </c>
      <c r="L91" s="173">
        <v>274</v>
      </c>
      <c r="M91" s="173">
        <v>270</v>
      </c>
      <c r="N91" s="173">
        <v>266</v>
      </c>
      <c r="O91" s="163">
        <f t="shared" si="6"/>
        <v>290.08333333333331</v>
      </c>
      <c r="P91" s="1"/>
    </row>
    <row r="92" spans="1:16">
      <c r="A92" s="1"/>
      <c r="B92" s="186" t="s">
        <v>175</v>
      </c>
      <c r="C92" s="388">
        <v>12</v>
      </c>
      <c r="D92" s="388">
        <v>12</v>
      </c>
      <c r="E92" s="173">
        <v>21</v>
      </c>
      <c r="F92" s="173">
        <v>13</v>
      </c>
      <c r="G92" s="173">
        <v>13</v>
      </c>
      <c r="H92" s="423">
        <v>13</v>
      </c>
      <c r="I92" s="173">
        <v>0</v>
      </c>
      <c r="J92" s="173">
        <v>6</v>
      </c>
      <c r="K92" s="173">
        <v>5</v>
      </c>
      <c r="L92" s="173">
        <v>5</v>
      </c>
      <c r="M92" s="173">
        <v>5</v>
      </c>
      <c r="N92" s="173">
        <v>5</v>
      </c>
      <c r="O92" s="163">
        <f t="shared" si="6"/>
        <v>9.1666666666666661</v>
      </c>
      <c r="P92" s="1"/>
    </row>
    <row r="93" spans="1:16">
      <c r="A93" s="1"/>
      <c r="B93" s="186" t="s">
        <v>176</v>
      </c>
      <c r="C93" s="388">
        <v>202</v>
      </c>
      <c r="D93" s="388">
        <v>201</v>
      </c>
      <c r="E93" s="173">
        <v>264</v>
      </c>
      <c r="F93" s="173">
        <v>258</v>
      </c>
      <c r="G93" s="173">
        <v>242</v>
      </c>
      <c r="H93" s="423">
        <v>226</v>
      </c>
      <c r="I93" s="173">
        <v>305</v>
      </c>
      <c r="J93" s="173">
        <v>195</v>
      </c>
      <c r="K93" s="173">
        <v>209</v>
      </c>
      <c r="L93" s="173">
        <v>222</v>
      </c>
      <c r="M93" s="173">
        <v>221</v>
      </c>
      <c r="N93" s="173">
        <v>230</v>
      </c>
      <c r="O93" s="163">
        <f t="shared" si="6"/>
        <v>231.25</v>
      </c>
      <c r="P93" s="1"/>
    </row>
    <row r="94" spans="1:16">
      <c r="A94" s="1"/>
      <c r="B94" s="186" t="s">
        <v>177</v>
      </c>
      <c r="C94" s="388">
        <v>192</v>
      </c>
      <c r="D94" s="388">
        <v>193</v>
      </c>
      <c r="E94" s="173">
        <v>201</v>
      </c>
      <c r="F94" s="173">
        <v>202</v>
      </c>
      <c r="G94" s="173">
        <v>210</v>
      </c>
      <c r="H94" s="423">
        <v>221</v>
      </c>
      <c r="I94" s="173">
        <v>192</v>
      </c>
      <c r="J94" s="173">
        <v>196</v>
      </c>
      <c r="K94" s="173">
        <v>205</v>
      </c>
      <c r="L94" s="173">
        <v>204</v>
      </c>
      <c r="M94" s="173">
        <v>206</v>
      </c>
      <c r="N94" s="173">
        <v>218</v>
      </c>
      <c r="O94" s="163">
        <f t="shared" si="6"/>
        <v>203.33333333333334</v>
      </c>
      <c r="P94" s="1"/>
    </row>
    <row r="95" spans="1:16">
      <c r="A95" s="1"/>
      <c r="B95" s="186" t="s">
        <v>178</v>
      </c>
      <c r="C95" s="388">
        <v>80</v>
      </c>
      <c r="D95" s="388">
        <v>80</v>
      </c>
      <c r="E95" s="173">
        <v>80</v>
      </c>
      <c r="F95" s="173">
        <v>80</v>
      </c>
      <c r="G95" s="173">
        <v>79</v>
      </c>
      <c r="H95" s="423">
        <v>84</v>
      </c>
      <c r="I95" s="173">
        <v>78</v>
      </c>
      <c r="J95" s="173">
        <v>54</v>
      </c>
      <c r="K95" s="173">
        <v>54</v>
      </c>
      <c r="L95" s="173">
        <v>54</v>
      </c>
      <c r="M95" s="173">
        <v>54</v>
      </c>
      <c r="N95" s="173">
        <v>54</v>
      </c>
      <c r="O95" s="163">
        <f t="shared" si="6"/>
        <v>69.25</v>
      </c>
      <c r="P95" s="1"/>
    </row>
    <row r="96" spans="1:16">
      <c r="A96" s="1"/>
      <c r="B96" s="186" t="s">
        <v>179</v>
      </c>
      <c r="C96" s="388">
        <v>227</v>
      </c>
      <c r="D96" s="388">
        <v>240</v>
      </c>
      <c r="E96" s="173">
        <v>211</v>
      </c>
      <c r="F96" s="173">
        <v>309</v>
      </c>
      <c r="G96" s="173">
        <v>290</v>
      </c>
      <c r="H96" s="423">
        <v>282</v>
      </c>
      <c r="I96" s="173">
        <v>277</v>
      </c>
      <c r="J96" s="173">
        <v>204</v>
      </c>
      <c r="K96" s="173">
        <v>209</v>
      </c>
      <c r="L96" s="173">
        <v>339</v>
      </c>
      <c r="M96" s="173">
        <v>243</v>
      </c>
      <c r="N96" s="173">
        <v>245</v>
      </c>
      <c r="O96" s="163">
        <f t="shared" si="6"/>
        <v>256.33333333333331</v>
      </c>
      <c r="P96" s="1"/>
    </row>
    <row r="97" spans="1:16">
      <c r="A97" s="1"/>
      <c r="B97" s="186" t="s">
        <v>180</v>
      </c>
      <c r="C97" s="388">
        <v>335</v>
      </c>
      <c r="D97" s="388">
        <v>340</v>
      </c>
      <c r="E97" s="173">
        <v>362</v>
      </c>
      <c r="F97" s="173">
        <v>380</v>
      </c>
      <c r="G97" s="173">
        <v>374</v>
      </c>
      <c r="H97" s="423">
        <v>383</v>
      </c>
      <c r="I97" s="173">
        <v>374</v>
      </c>
      <c r="J97" s="173">
        <v>436</v>
      </c>
      <c r="K97" s="173">
        <v>395</v>
      </c>
      <c r="L97" s="173">
        <v>377</v>
      </c>
      <c r="M97" s="173">
        <v>377</v>
      </c>
      <c r="N97" s="173">
        <v>365</v>
      </c>
      <c r="O97" s="163">
        <f t="shared" si="6"/>
        <v>374.83333333333331</v>
      </c>
      <c r="P97" s="1"/>
    </row>
    <row r="98" spans="1:16">
      <c r="A98" s="1"/>
      <c r="B98" s="186" t="s">
        <v>181</v>
      </c>
      <c r="C98" s="388">
        <v>124</v>
      </c>
      <c r="D98" s="388">
        <v>125</v>
      </c>
      <c r="E98" s="173">
        <v>150</v>
      </c>
      <c r="F98" s="173">
        <v>143</v>
      </c>
      <c r="G98" s="173">
        <v>144</v>
      </c>
      <c r="H98" s="423">
        <v>141</v>
      </c>
      <c r="I98" s="173">
        <v>123</v>
      </c>
      <c r="J98" s="173">
        <v>117</v>
      </c>
      <c r="K98" s="173">
        <v>117</v>
      </c>
      <c r="L98" s="173">
        <v>125</v>
      </c>
      <c r="M98" s="173">
        <v>121</v>
      </c>
      <c r="N98" s="173">
        <v>120</v>
      </c>
      <c r="O98" s="163">
        <f t="shared" si="6"/>
        <v>129.16666666666666</v>
      </c>
      <c r="P98" s="1"/>
    </row>
    <row r="99" spans="1:16">
      <c r="A99" s="1"/>
      <c r="B99" s="186" t="s">
        <v>182</v>
      </c>
      <c r="C99" s="388">
        <v>102</v>
      </c>
      <c r="D99" s="388">
        <v>102</v>
      </c>
      <c r="E99" s="173">
        <v>100</v>
      </c>
      <c r="F99" s="173">
        <v>101</v>
      </c>
      <c r="G99" s="173">
        <v>101</v>
      </c>
      <c r="H99" s="423">
        <v>101</v>
      </c>
      <c r="I99" s="173">
        <v>99</v>
      </c>
      <c r="J99" s="173">
        <v>100</v>
      </c>
      <c r="K99" s="173">
        <v>101</v>
      </c>
      <c r="L99" s="173">
        <v>101</v>
      </c>
      <c r="M99" s="173">
        <v>104</v>
      </c>
      <c r="N99" s="173">
        <v>105</v>
      </c>
      <c r="O99" s="163">
        <f t="shared" si="6"/>
        <v>101.41666666666667</v>
      </c>
      <c r="P99" s="1"/>
    </row>
    <row r="100" spans="1:16">
      <c r="A100" s="1"/>
      <c r="B100" s="186" t="s">
        <v>183</v>
      </c>
      <c r="C100" s="388">
        <v>22</v>
      </c>
      <c r="D100" s="388">
        <v>22</v>
      </c>
      <c r="E100" s="173">
        <v>22</v>
      </c>
      <c r="F100" s="173">
        <v>24</v>
      </c>
      <c r="G100" s="173">
        <v>26</v>
      </c>
      <c r="H100" s="423">
        <v>24</v>
      </c>
      <c r="I100" s="173">
        <v>13</v>
      </c>
      <c r="J100" s="173">
        <v>13</v>
      </c>
      <c r="K100" s="173">
        <v>13</v>
      </c>
      <c r="L100" s="173">
        <v>13</v>
      </c>
      <c r="M100" s="173">
        <v>13</v>
      </c>
      <c r="N100" s="173">
        <v>15</v>
      </c>
      <c r="O100" s="163">
        <f t="shared" si="6"/>
        <v>18.333333333333332</v>
      </c>
      <c r="P100" s="1"/>
    </row>
    <row r="101" spans="1:16">
      <c r="A101" s="1"/>
      <c r="B101" s="186" t="s">
        <v>184</v>
      </c>
      <c r="C101" s="388">
        <v>170</v>
      </c>
      <c r="D101" s="388">
        <v>169</v>
      </c>
      <c r="E101" s="173">
        <v>179</v>
      </c>
      <c r="F101" s="173">
        <v>185</v>
      </c>
      <c r="G101" s="173">
        <v>175</v>
      </c>
      <c r="H101" s="423">
        <v>178</v>
      </c>
      <c r="I101" s="173">
        <v>153</v>
      </c>
      <c r="J101" s="173">
        <v>153</v>
      </c>
      <c r="K101" s="173">
        <v>150</v>
      </c>
      <c r="L101" s="173">
        <v>149</v>
      </c>
      <c r="M101" s="173">
        <v>157</v>
      </c>
      <c r="N101" s="173">
        <v>151</v>
      </c>
      <c r="O101" s="163">
        <f t="shared" si="6"/>
        <v>164.08333333333334</v>
      </c>
      <c r="P101" s="1"/>
    </row>
    <row r="102" spans="1:16">
      <c r="A102" s="1"/>
      <c r="B102" s="186" t="s">
        <v>185</v>
      </c>
      <c r="C102" s="388">
        <v>224</v>
      </c>
      <c r="D102" s="388">
        <v>180</v>
      </c>
      <c r="E102" s="173">
        <v>173</v>
      </c>
      <c r="F102" s="582">
        <v>209</v>
      </c>
      <c r="G102" s="173">
        <v>189</v>
      </c>
      <c r="H102" s="423">
        <v>266</v>
      </c>
      <c r="I102" s="173">
        <v>142</v>
      </c>
      <c r="J102" s="173">
        <v>143</v>
      </c>
      <c r="K102" s="173">
        <v>146</v>
      </c>
      <c r="L102" s="173">
        <v>133</v>
      </c>
      <c r="M102" s="173">
        <v>140</v>
      </c>
      <c r="N102" s="173">
        <v>123</v>
      </c>
      <c r="O102" s="163">
        <f t="shared" si="6"/>
        <v>172.33333333333334</v>
      </c>
      <c r="P102" s="1"/>
    </row>
    <row r="103" spans="1:16">
      <c r="A103" s="1"/>
      <c r="B103" s="336" t="s">
        <v>186</v>
      </c>
      <c r="C103" s="166">
        <f>SUM(C87:C102)</f>
        <v>3527</v>
      </c>
      <c r="D103" s="166">
        <f>SUM(D87:D102)</f>
        <v>3572</v>
      </c>
      <c r="E103" s="166">
        <f>SUM(E87:E102)</f>
        <v>3702</v>
      </c>
      <c r="F103" s="166">
        <f>SUM(F87:F102)</f>
        <v>4004</v>
      </c>
      <c r="G103" s="166">
        <f t="shared" ref="G103:O103" si="7">SUM(G87:G102)</f>
        <v>3906</v>
      </c>
      <c r="H103" s="166">
        <f t="shared" si="7"/>
        <v>4082</v>
      </c>
      <c r="I103" s="166">
        <f t="shared" si="7"/>
        <v>3514</v>
      </c>
      <c r="J103" s="166">
        <f t="shared" si="7"/>
        <v>3183</v>
      </c>
      <c r="K103" s="166">
        <f t="shared" si="7"/>
        <v>3287</v>
      </c>
      <c r="L103" s="166">
        <f t="shared" si="7"/>
        <v>3342</v>
      </c>
      <c r="M103" s="166">
        <f t="shared" si="7"/>
        <v>3293</v>
      </c>
      <c r="N103" s="166">
        <f t="shared" si="7"/>
        <v>3334</v>
      </c>
      <c r="O103" s="166">
        <f t="shared" si="7"/>
        <v>3562.166666666667</v>
      </c>
      <c r="P103" s="1"/>
    </row>
    <row r="104" spans="1:16">
      <c r="A104" s="1"/>
      <c r="B104" s="186" t="s">
        <v>187</v>
      </c>
      <c r="C104" s="389">
        <v>3086</v>
      </c>
      <c r="D104" s="389">
        <v>3145</v>
      </c>
      <c r="E104" s="143">
        <v>3203</v>
      </c>
      <c r="F104" s="143">
        <v>3872</v>
      </c>
      <c r="G104" s="143">
        <v>3887</v>
      </c>
      <c r="H104" s="143">
        <v>3524</v>
      </c>
      <c r="I104" s="143">
        <v>3560</v>
      </c>
      <c r="J104" s="143">
        <v>1074</v>
      </c>
      <c r="K104" s="143">
        <v>3023</v>
      </c>
      <c r="L104" s="143">
        <v>4215</v>
      </c>
      <c r="M104" s="440">
        <v>3733</v>
      </c>
      <c r="N104" s="440">
        <v>3471</v>
      </c>
      <c r="O104" s="163">
        <f>AVERAGE(C104:N104)</f>
        <v>3316.0833333333335</v>
      </c>
      <c r="P104" s="1"/>
    </row>
    <row r="105" spans="1:16">
      <c r="A105" s="1"/>
      <c r="B105" s="186" t="s">
        <v>188</v>
      </c>
      <c r="C105" s="389">
        <v>2029</v>
      </c>
      <c r="D105" s="389">
        <v>2600</v>
      </c>
      <c r="E105" s="173">
        <v>2321</v>
      </c>
      <c r="F105" s="173">
        <v>2500</v>
      </c>
      <c r="G105" s="173">
        <v>2343</v>
      </c>
      <c r="H105" s="173">
        <v>2827</v>
      </c>
      <c r="I105" s="173">
        <v>2511</v>
      </c>
      <c r="J105" s="173">
        <v>987</v>
      </c>
      <c r="K105" s="173">
        <v>1806</v>
      </c>
      <c r="L105" s="173">
        <v>2224</v>
      </c>
      <c r="M105" s="173">
        <v>2472</v>
      </c>
      <c r="N105" s="173">
        <v>2472</v>
      </c>
      <c r="O105" s="163">
        <f>AVERAGE(C105:N105)</f>
        <v>2257.6666666666665</v>
      </c>
      <c r="P105" s="1"/>
    </row>
    <row r="106" spans="1:16">
      <c r="A106" s="1"/>
      <c r="B106" s="186" t="s">
        <v>189</v>
      </c>
      <c r="C106" s="389">
        <v>693</v>
      </c>
      <c r="D106" s="389">
        <v>620</v>
      </c>
      <c r="E106" s="173">
        <v>725</v>
      </c>
      <c r="F106" s="173">
        <v>812</v>
      </c>
      <c r="G106" s="173">
        <v>830</v>
      </c>
      <c r="H106" s="173">
        <v>880</v>
      </c>
      <c r="I106" s="173">
        <v>762</v>
      </c>
      <c r="J106" s="173">
        <v>334</v>
      </c>
      <c r="K106" s="173">
        <v>913</v>
      </c>
      <c r="L106" s="173">
        <v>845</v>
      </c>
      <c r="M106" s="173">
        <v>640</v>
      </c>
      <c r="N106" s="173">
        <v>934</v>
      </c>
      <c r="O106" s="163">
        <f>AVERAGE(C106:N106)</f>
        <v>749</v>
      </c>
      <c r="P106" s="1"/>
    </row>
    <row r="107" spans="1:16">
      <c r="A107" s="1"/>
      <c r="B107" s="336" t="s">
        <v>190</v>
      </c>
      <c r="C107" s="166">
        <f>SUM(C104:C106)</f>
        <v>5808</v>
      </c>
      <c r="D107" s="166">
        <f>SUM(D104:D106)</f>
        <v>6365</v>
      </c>
      <c r="E107" s="166">
        <f>SUM(E104:E106)</f>
        <v>6249</v>
      </c>
      <c r="F107" s="166">
        <f>SUM(F104:F106)</f>
        <v>7184</v>
      </c>
      <c r="G107" s="166">
        <f t="shared" ref="G107:O107" si="8">SUM(G104:G106)</f>
        <v>7060</v>
      </c>
      <c r="H107" s="166">
        <f t="shared" si="8"/>
        <v>7231</v>
      </c>
      <c r="I107" s="166">
        <f t="shared" si="8"/>
        <v>6833</v>
      </c>
      <c r="J107" s="166">
        <f t="shared" si="8"/>
        <v>2395</v>
      </c>
      <c r="K107" s="166">
        <f t="shared" si="8"/>
        <v>5742</v>
      </c>
      <c r="L107" s="166">
        <f t="shared" si="8"/>
        <v>7284</v>
      </c>
      <c r="M107" s="166">
        <f t="shared" si="8"/>
        <v>6845</v>
      </c>
      <c r="N107" s="166">
        <f t="shared" si="8"/>
        <v>6877</v>
      </c>
      <c r="O107" s="166">
        <f t="shared" si="8"/>
        <v>6322.75</v>
      </c>
      <c r="P107" s="1"/>
    </row>
    <row r="108" spans="1:16">
      <c r="A108" s="1"/>
      <c r="B108" s="186" t="s">
        <v>191</v>
      </c>
      <c r="C108" s="390">
        <v>2315</v>
      </c>
      <c r="D108" s="390">
        <v>1720</v>
      </c>
      <c r="E108" s="143">
        <v>1585</v>
      </c>
      <c r="F108" s="143">
        <v>1982</v>
      </c>
      <c r="G108" s="143">
        <v>1890</v>
      </c>
      <c r="H108" s="143">
        <v>1870</v>
      </c>
      <c r="I108" s="685">
        <v>372</v>
      </c>
      <c r="J108" s="143">
        <v>2129</v>
      </c>
      <c r="K108" s="143">
        <v>2122</v>
      </c>
      <c r="L108" s="143">
        <v>2034</v>
      </c>
      <c r="M108" s="440">
        <v>1732</v>
      </c>
      <c r="N108" s="440">
        <v>1756</v>
      </c>
      <c r="O108" s="163">
        <f>AVERAGE(C108:N108)</f>
        <v>1792.25</v>
      </c>
      <c r="P108" s="1"/>
    </row>
    <row r="109" spans="1:16">
      <c r="A109" s="1"/>
      <c r="B109" s="186" t="s">
        <v>192</v>
      </c>
      <c r="C109" s="390">
        <v>9107</v>
      </c>
      <c r="D109" s="390">
        <v>9149</v>
      </c>
      <c r="E109" s="173">
        <v>9504</v>
      </c>
      <c r="F109" s="173">
        <v>9826</v>
      </c>
      <c r="G109" s="173">
        <v>9256</v>
      </c>
      <c r="H109" s="173">
        <v>9845</v>
      </c>
      <c r="I109" s="173">
        <v>2693</v>
      </c>
      <c r="J109" s="173">
        <v>10818</v>
      </c>
      <c r="K109" s="173">
        <v>9853</v>
      </c>
      <c r="L109" s="173">
        <v>9645</v>
      </c>
      <c r="M109" s="173">
        <v>9771</v>
      </c>
      <c r="N109" s="173">
        <v>9992</v>
      </c>
      <c r="O109" s="163">
        <f>AVERAGE(C109:N109)</f>
        <v>9121.5833333333339</v>
      </c>
      <c r="P109" s="1"/>
    </row>
    <row r="110" spans="1:16">
      <c r="A110" s="1"/>
      <c r="B110" s="186" t="s">
        <v>193</v>
      </c>
      <c r="C110" s="390">
        <v>4563</v>
      </c>
      <c r="D110" s="390">
        <v>4887</v>
      </c>
      <c r="E110" s="173">
        <v>4554</v>
      </c>
      <c r="F110" s="173">
        <v>4979</v>
      </c>
      <c r="G110" s="173">
        <v>4563</v>
      </c>
      <c r="H110" s="173">
        <v>5257</v>
      </c>
      <c r="I110" s="173">
        <v>5230</v>
      </c>
      <c r="J110" s="173">
        <v>3208</v>
      </c>
      <c r="K110" s="173">
        <v>5570</v>
      </c>
      <c r="L110" s="173">
        <v>6566</v>
      </c>
      <c r="M110" s="173">
        <v>6578</v>
      </c>
      <c r="N110" s="173">
        <v>6558</v>
      </c>
      <c r="O110" s="163">
        <f>AVERAGE(C110:N110)</f>
        <v>5209.416666666667</v>
      </c>
      <c r="P110" s="1"/>
    </row>
    <row r="111" spans="1:16">
      <c r="A111" s="1"/>
      <c r="B111" s="186" t="s">
        <v>284</v>
      </c>
      <c r="C111" s="390">
        <v>29524</v>
      </c>
      <c r="D111" s="390">
        <v>31130</v>
      </c>
      <c r="E111" s="173">
        <v>27643</v>
      </c>
      <c r="F111" s="173">
        <v>27663</v>
      </c>
      <c r="G111" s="173">
        <v>22900</v>
      </c>
      <c r="H111" s="173">
        <v>23449</v>
      </c>
      <c r="I111" s="173">
        <v>17797</v>
      </c>
      <c r="J111" s="173">
        <v>31103</v>
      </c>
      <c r="K111" s="173">
        <v>25854</v>
      </c>
      <c r="L111" s="173">
        <v>24945</v>
      </c>
      <c r="M111" s="173">
        <v>26322</v>
      </c>
      <c r="N111" s="173">
        <v>20291</v>
      </c>
      <c r="O111" s="163">
        <f>AVERAGE(C111:N111)</f>
        <v>25718.416666666668</v>
      </c>
      <c r="P111" s="1"/>
    </row>
    <row r="112" spans="1:16">
      <c r="A112" s="1"/>
      <c r="B112" s="186" t="s">
        <v>270</v>
      </c>
      <c r="C112" s="390">
        <v>11279</v>
      </c>
      <c r="D112" s="390">
        <v>10162</v>
      </c>
      <c r="E112" s="173">
        <v>10847</v>
      </c>
      <c r="F112" s="173">
        <v>10613</v>
      </c>
      <c r="G112" s="173">
        <v>10574</v>
      </c>
      <c r="H112" s="173">
        <v>10098</v>
      </c>
      <c r="I112" s="173">
        <v>9773</v>
      </c>
      <c r="J112" s="173">
        <v>4794</v>
      </c>
      <c r="K112" s="173">
        <v>6566</v>
      </c>
      <c r="L112" s="173">
        <v>11973</v>
      </c>
      <c r="M112" s="173">
        <v>11694</v>
      </c>
      <c r="N112" s="173">
        <v>12700</v>
      </c>
      <c r="O112" s="163">
        <f>AVERAGE(C112:N112)</f>
        <v>10089.416666666666</v>
      </c>
      <c r="P112" s="1"/>
    </row>
    <row r="113" spans="1:16">
      <c r="A113" s="1"/>
      <c r="B113" s="336" t="s">
        <v>195</v>
      </c>
      <c r="C113" s="166">
        <f t="shared" ref="C113:O113" si="9">SUM(C108:C112)</f>
        <v>56788</v>
      </c>
      <c r="D113" s="166">
        <f t="shared" si="9"/>
        <v>57048</v>
      </c>
      <c r="E113" s="166">
        <f t="shared" si="9"/>
        <v>54133</v>
      </c>
      <c r="F113" s="166">
        <f t="shared" si="9"/>
        <v>55063</v>
      </c>
      <c r="G113" s="166">
        <f t="shared" si="9"/>
        <v>49183</v>
      </c>
      <c r="H113" s="166">
        <f t="shared" si="9"/>
        <v>50519</v>
      </c>
      <c r="I113" s="166">
        <f t="shared" si="9"/>
        <v>35865</v>
      </c>
      <c r="J113" s="166">
        <f t="shared" si="9"/>
        <v>52052</v>
      </c>
      <c r="K113" s="166">
        <f t="shared" si="9"/>
        <v>49965</v>
      </c>
      <c r="L113" s="166">
        <f t="shared" si="9"/>
        <v>55163</v>
      </c>
      <c r="M113" s="166">
        <f t="shared" si="9"/>
        <v>56097</v>
      </c>
      <c r="N113" s="166">
        <f t="shared" si="9"/>
        <v>51297</v>
      </c>
      <c r="O113" s="166">
        <f t="shared" si="9"/>
        <v>51931.083333333336</v>
      </c>
      <c r="P113" s="1"/>
    </row>
    <row r="114" spans="1:16">
      <c r="A114" s="1"/>
      <c r="B114" s="345" t="s">
        <v>320</v>
      </c>
      <c r="C114" s="391">
        <v>6620</v>
      </c>
      <c r="D114" s="391">
        <v>6451</v>
      </c>
      <c r="E114" s="440">
        <v>6537</v>
      </c>
      <c r="F114" s="440">
        <v>7669</v>
      </c>
      <c r="G114" s="444">
        <v>7585</v>
      </c>
      <c r="H114" s="444">
        <v>7104</v>
      </c>
      <c r="I114" s="440">
        <v>3289</v>
      </c>
      <c r="J114" s="440">
        <v>6847</v>
      </c>
      <c r="K114" s="440">
        <v>6651</v>
      </c>
      <c r="L114" s="440">
        <v>6017</v>
      </c>
      <c r="M114" s="440">
        <v>7068</v>
      </c>
      <c r="N114" s="440">
        <v>6481</v>
      </c>
      <c r="O114" s="163">
        <f t="shared" ref="O114:O119" si="10">AVERAGE(C114:N114)</f>
        <v>6526.583333333333</v>
      </c>
      <c r="P114" s="1"/>
    </row>
    <row r="115" spans="1:16">
      <c r="A115" s="1"/>
      <c r="B115" s="345" t="s">
        <v>321</v>
      </c>
      <c r="C115" s="391">
        <v>6122</v>
      </c>
      <c r="D115" s="391">
        <v>6280</v>
      </c>
      <c r="E115" s="440">
        <v>5976</v>
      </c>
      <c r="F115" s="440">
        <v>6584</v>
      </c>
      <c r="G115" s="444">
        <v>6118</v>
      </c>
      <c r="H115" s="444">
        <v>6596</v>
      </c>
      <c r="I115" s="440">
        <v>3402</v>
      </c>
      <c r="J115" s="440">
        <v>4847</v>
      </c>
      <c r="K115" s="440">
        <v>6038</v>
      </c>
      <c r="L115" s="440">
        <v>5429</v>
      </c>
      <c r="M115" s="440">
        <v>6099</v>
      </c>
      <c r="N115" s="173">
        <v>5784</v>
      </c>
      <c r="O115" s="163">
        <f t="shared" si="10"/>
        <v>5772.916666666667</v>
      </c>
      <c r="P115" s="1"/>
    </row>
    <row r="116" spans="1:16">
      <c r="A116" s="1"/>
      <c r="B116" s="346" t="s">
        <v>322</v>
      </c>
      <c r="C116" s="391">
        <v>3420</v>
      </c>
      <c r="D116" s="391">
        <v>3466</v>
      </c>
      <c r="E116" s="440">
        <v>3491</v>
      </c>
      <c r="F116" s="440">
        <v>3533</v>
      </c>
      <c r="G116" s="444">
        <v>6678</v>
      </c>
      <c r="H116" s="444">
        <v>3436</v>
      </c>
      <c r="I116" s="440">
        <v>3481</v>
      </c>
      <c r="J116" s="440">
        <v>4510</v>
      </c>
      <c r="K116" s="440">
        <v>3219</v>
      </c>
      <c r="L116" s="440">
        <v>2885</v>
      </c>
      <c r="M116" s="440">
        <v>2915</v>
      </c>
      <c r="N116" s="173">
        <v>3094</v>
      </c>
      <c r="O116" s="163">
        <f t="shared" si="10"/>
        <v>3677.3333333333335</v>
      </c>
      <c r="P116" s="1"/>
    </row>
    <row r="117" spans="1:16">
      <c r="A117" s="1"/>
      <c r="B117" s="346" t="s">
        <v>323</v>
      </c>
      <c r="C117" s="391">
        <v>1017</v>
      </c>
      <c r="D117" s="391">
        <v>1106</v>
      </c>
      <c r="E117" s="440">
        <v>966</v>
      </c>
      <c r="F117" s="440">
        <v>1130</v>
      </c>
      <c r="G117" s="444">
        <v>869</v>
      </c>
      <c r="H117" s="444">
        <v>1043</v>
      </c>
      <c r="I117" s="440">
        <v>1016</v>
      </c>
      <c r="J117" s="440">
        <v>1863</v>
      </c>
      <c r="K117" s="440">
        <v>1187</v>
      </c>
      <c r="L117" s="440">
        <v>865</v>
      </c>
      <c r="M117" s="440">
        <v>973</v>
      </c>
      <c r="N117" s="173">
        <v>1022</v>
      </c>
      <c r="O117" s="163">
        <f t="shared" si="10"/>
        <v>1088.0833333333333</v>
      </c>
      <c r="P117" s="1"/>
    </row>
    <row r="118" spans="1:16">
      <c r="A118" s="1"/>
      <c r="B118" s="345" t="s">
        <v>294</v>
      </c>
      <c r="C118" s="391">
        <v>2391</v>
      </c>
      <c r="D118" s="391">
        <v>2216</v>
      </c>
      <c r="E118" s="440">
        <v>2105</v>
      </c>
      <c r="F118" s="440">
        <v>2341</v>
      </c>
      <c r="G118" s="444">
        <v>2098</v>
      </c>
      <c r="H118" s="444">
        <v>2270</v>
      </c>
      <c r="I118" s="440">
        <v>878</v>
      </c>
      <c r="J118" s="440">
        <v>1558</v>
      </c>
      <c r="K118" s="440">
        <v>2642</v>
      </c>
      <c r="L118" s="440">
        <v>2074</v>
      </c>
      <c r="M118" s="440">
        <v>2002</v>
      </c>
      <c r="N118" s="173">
        <v>2056</v>
      </c>
      <c r="O118" s="163">
        <f t="shared" si="10"/>
        <v>2052.5833333333335</v>
      </c>
      <c r="P118" s="1"/>
    </row>
    <row r="119" spans="1:16">
      <c r="A119" s="1"/>
      <c r="B119" s="346" t="s">
        <v>196</v>
      </c>
      <c r="C119" s="391">
        <v>3018</v>
      </c>
      <c r="D119" s="391">
        <v>2797</v>
      </c>
      <c r="E119" s="440">
        <v>2589</v>
      </c>
      <c r="F119" s="440">
        <v>3157</v>
      </c>
      <c r="G119" s="444">
        <v>2795</v>
      </c>
      <c r="H119" s="444">
        <v>3066</v>
      </c>
      <c r="I119" s="440">
        <v>3130</v>
      </c>
      <c r="J119" s="440">
        <v>2908</v>
      </c>
      <c r="K119" s="440">
        <v>3923</v>
      </c>
      <c r="L119" s="440">
        <v>3055</v>
      </c>
      <c r="M119" s="440">
        <v>3013</v>
      </c>
      <c r="N119" s="173">
        <v>3063</v>
      </c>
      <c r="O119" s="163">
        <f t="shared" si="10"/>
        <v>3042.8333333333335</v>
      </c>
      <c r="P119" s="1"/>
    </row>
    <row r="120" spans="1:16">
      <c r="A120" s="1"/>
      <c r="B120" s="346" t="s">
        <v>441</v>
      </c>
      <c r="C120" s="391">
        <v>8924</v>
      </c>
      <c r="D120" s="391">
        <v>8222</v>
      </c>
      <c r="E120" s="440">
        <v>8072</v>
      </c>
      <c r="F120" s="440">
        <v>8606</v>
      </c>
      <c r="G120" s="444">
        <v>8814</v>
      </c>
      <c r="H120" s="444">
        <v>8983</v>
      </c>
      <c r="I120" s="440">
        <v>6271</v>
      </c>
      <c r="J120" s="440">
        <v>8604</v>
      </c>
      <c r="K120" s="440">
        <v>8077</v>
      </c>
      <c r="L120" s="440">
        <v>6840</v>
      </c>
      <c r="M120" s="440">
        <v>8692</v>
      </c>
      <c r="N120" s="173">
        <v>8891</v>
      </c>
      <c r="O120" s="163">
        <f t="shared" ref="O120:O130" si="11">AVERAGE(C120:N120)</f>
        <v>8249.6666666666661</v>
      </c>
      <c r="P120" s="1"/>
    </row>
    <row r="121" spans="1:16">
      <c r="A121" s="1"/>
      <c r="B121" s="345" t="s">
        <v>442</v>
      </c>
      <c r="C121" s="391">
        <v>9057</v>
      </c>
      <c r="D121" s="391">
        <v>8855</v>
      </c>
      <c r="E121" s="440">
        <v>8918</v>
      </c>
      <c r="F121" s="440">
        <v>9029</v>
      </c>
      <c r="G121" s="444">
        <v>8775</v>
      </c>
      <c r="H121" s="444">
        <v>9013</v>
      </c>
      <c r="I121" s="440">
        <v>6296</v>
      </c>
      <c r="J121" s="440">
        <v>14113</v>
      </c>
      <c r="K121" s="440">
        <v>9441</v>
      </c>
      <c r="L121" s="440">
        <v>8294</v>
      </c>
      <c r="M121" s="440">
        <v>8596</v>
      </c>
      <c r="N121" s="173">
        <v>8790</v>
      </c>
      <c r="O121" s="163">
        <f t="shared" si="11"/>
        <v>9098.0833333333339</v>
      </c>
      <c r="P121" s="1"/>
    </row>
    <row r="122" spans="1:16">
      <c r="A122" s="1"/>
      <c r="B122" s="345" t="s">
        <v>295</v>
      </c>
      <c r="C122" s="391">
        <v>3746</v>
      </c>
      <c r="D122" s="391">
        <v>3885</v>
      </c>
      <c r="E122" s="440">
        <v>3645</v>
      </c>
      <c r="F122" s="440">
        <v>3694</v>
      </c>
      <c r="G122" s="444">
        <v>3810</v>
      </c>
      <c r="H122" s="444">
        <v>4181</v>
      </c>
      <c r="I122" s="440">
        <v>2921</v>
      </c>
      <c r="J122" s="440">
        <v>6046</v>
      </c>
      <c r="K122" s="440">
        <v>3606</v>
      </c>
      <c r="L122" s="440">
        <v>3262</v>
      </c>
      <c r="M122" s="440">
        <v>3761</v>
      </c>
      <c r="N122" s="173">
        <v>4208</v>
      </c>
      <c r="O122" s="163">
        <f t="shared" si="11"/>
        <v>3897.0833333333335</v>
      </c>
      <c r="P122" s="1"/>
    </row>
    <row r="123" spans="1:16">
      <c r="A123" s="1"/>
      <c r="B123" s="346" t="s">
        <v>198</v>
      </c>
      <c r="C123" s="391">
        <v>235</v>
      </c>
      <c r="D123" s="391">
        <v>248</v>
      </c>
      <c r="E123" s="440">
        <v>233</v>
      </c>
      <c r="F123" s="440">
        <v>222</v>
      </c>
      <c r="G123" s="444">
        <v>228</v>
      </c>
      <c r="H123" s="444">
        <v>232</v>
      </c>
      <c r="I123" s="440">
        <v>132</v>
      </c>
      <c r="J123" s="440">
        <v>237</v>
      </c>
      <c r="K123" s="440">
        <v>297</v>
      </c>
      <c r="L123" s="440">
        <v>177</v>
      </c>
      <c r="M123" s="440">
        <v>225</v>
      </c>
      <c r="N123" s="173">
        <v>229</v>
      </c>
      <c r="O123" s="163">
        <f t="shared" si="11"/>
        <v>224.58333333333334</v>
      </c>
      <c r="P123" s="1"/>
    </row>
    <row r="124" spans="1:16">
      <c r="A124" s="1"/>
      <c r="B124" s="345" t="s">
        <v>324</v>
      </c>
      <c r="C124" s="391">
        <v>1285</v>
      </c>
      <c r="D124" s="391">
        <v>1322</v>
      </c>
      <c r="E124" s="440">
        <v>1245</v>
      </c>
      <c r="F124" s="440">
        <v>1394</v>
      </c>
      <c r="G124" s="444">
        <v>1228</v>
      </c>
      <c r="H124" s="444">
        <v>1361</v>
      </c>
      <c r="I124" s="440">
        <v>1043</v>
      </c>
      <c r="J124" s="440">
        <v>1221</v>
      </c>
      <c r="K124" s="440">
        <v>1409</v>
      </c>
      <c r="L124" s="440">
        <v>1236</v>
      </c>
      <c r="M124" s="440">
        <v>1358</v>
      </c>
      <c r="N124" s="173">
        <v>1363</v>
      </c>
      <c r="O124" s="163">
        <f t="shared" si="11"/>
        <v>1288.75</v>
      </c>
      <c r="P124" s="1"/>
    </row>
    <row r="125" spans="1:16">
      <c r="A125" s="1"/>
      <c r="B125" s="346" t="s">
        <v>199</v>
      </c>
      <c r="C125" s="391">
        <v>2359</v>
      </c>
      <c r="D125" s="391">
        <v>2200</v>
      </c>
      <c r="E125" s="440">
        <v>2006</v>
      </c>
      <c r="F125" s="440">
        <v>2217</v>
      </c>
      <c r="G125" s="444">
        <v>2270</v>
      </c>
      <c r="H125" s="444">
        <v>2277</v>
      </c>
      <c r="I125" s="440">
        <v>1850</v>
      </c>
      <c r="J125" s="440">
        <v>3303</v>
      </c>
      <c r="K125" s="440">
        <v>2140</v>
      </c>
      <c r="L125" s="440">
        <v>1837</v>
      </c>
      <c r="M125" s="440">
        <v>2057</v>
      </c>
      <c r="N125" s="173">
        <v>2294</v>
      </c>
      <c r="O125" s="163">
        <f t="shared" si="11"/>
        <v>2234.1666666666665</v>
      </c>
      <c r="P125" s="1"/>
    </row>
    <row r="126" spans="1:16">
      <c r="A126" s="1"/>
      <c r="B126" s="345" t="s">
        <v>325</v>
      </c>
      <c r="C126" s="391">
        <v>3746</v>
      </c>
      <c r="D126" s="391">
        <v>3761</v>
      </c>
      <c r="E126" s="440">
        <v>3542</v>
      </c>
      <c r="F126" s="440">
        <v>3857</v>
      </c>
      <c r="G126" s="444">
        <v>3444</v>
      </c>
      <c r="H126" s="444">
        <v>3702</v>
      </c>
      <c r="I126" s="440">
        <v>4090</v>
      </c>
      <c r="J126" s="440">
        <v>2343</v>
      </c>
      <c r="K126" s="440">
        <v>2982</v>
      </c>
      <c r="L126" s="440">
        <v>3133</v>
      </c>
      <c r="M126" s="440">
        <v>3731</v>
      </c>
      <c r="N126" s="173">
        <v>3436</v>
      </c>
      <c r="O126" s="163">
        <f t="shared" si="11"/>
        <v>3480.5833333333335</v>
      </c>
      <c r="P126" s="1"/>
    </row>
    <row r="127" spans="1:16">
      <c r="A127" s="1"/>
      <c r="B127" s="345" t="s">
        <v>296</v>
      </c>
      <c r="C127" s="391">
        <v>6559</v>
      </c>
      <c r="D127" s="391">
        <v>6402</v>
      </c>
      <c r="E127" s="440">
        <v>6096</v>
      </c>
      <c r="F127" s="440">
        <v>6442</v>
      </c>
      <c r="G127" s="444">
        <v>6433</v>
      </c>
      <c r="H127" s="444">
        <v>6803</v>
      </c>
      <c r="I127" s="440">
        <v>6779</v>
      </c>
      <c r="J127" s="440">
        <v>5510</v>
      </c>
      <c r="K127" s="440">
        <v>6247</v>
      </c>
      <c r="L127" s="440">
        <v>5662</v>
      </c>
      <c r="M127" s="440">
        <v>6071</v>
      </c>
      <c r="N127" s="173">
        <v>5997</v>
      </c>
      <c r="O127" s="163">
        <f t="shared" si="11"/>
        <v>6250.083333333333</v>
      </c>
      <c r="P127" s="1"/>
    </row>
    <row r="128" spans="1:16">
      <c r="A128" s="1"/>
      <c r="B128" s="346" t="s">
        <v>200</v>
      </c>
      <c r="C128" s="391">
        <v>1695</v>
      </c>
      <c r="D128" s="391">
        <v>1680</v>
      </c>
      <c r="E128" s="440">
        <v>1669</v>
      </c>
      <c r="F128" s="440">
        <v>1787</v>
      </c>
      <c r="G128" s="444">
        <v>1704</v>
      </c>
      <c r="H128" s="444">
        <v>1848</v>
      </c>
      <c r="I128" s="440">
        <v>1080</v>
      </c>
      <c r="J128" s="440">
        <v>2016</v>
      </c>
      <c r="K128" s="440">
        <v>1907</v>
      </c>
      <c r="L128" s="440">
        <v>1655</v>
      </c>
      <c r="M128" s="440">
        <v>1726</v>
      </c>
      <c r="N128" s="173">
        <v>1620</v>
      </c>
      <c r="O128" s="163">
        <f t="shared" si="11"/>
        <v>1698.9166666666667</v>
      </c>
      <c r="P128" s="1"/>
    </row>
    <row r="129" spans="1:16">
      <c r="A129" s="1"/>
      <c r="B129" s="345" t="s">
        <v>326</v>
      </c>
      <c r="C129" s="391">
        <v>166</v>
      </c>
      <c r="D129" s="391">
        <v>185</v>
      </c>
      <c r="E129" s="440">
        <v>185</v>
      </c>
      <c r="F129" s="440">
        <v>138</v>
      </c>
      <c r="G129" s="444">
        <v>145</v>
      </c>
      <c r="H129" s="444">
        <v>155</v>
      </c>
      <c r="I129" s="440">
        <v>81</v>
      </c>
      <c r="J129" s="440">
        <v>174</v>
      </c>
      <c r="K129" s="440">
        <v>131</v>
      </c>
      <c r="L129" s="440">
        <v>122</v>
      </c>
      <c r="M129" s="440">
        <v>168</v>
      </c>
      <c r="N129" s="173">
        <v>153</v>
      </c>
      <c r="O129" s="163">
        <f t="shared" si="11"/>
        <v>150.25</v>
      </c>
      <c r="P129" s="1"/>
    </row>
    <row r="130" spans="1:16">
      <c r="A130" s="1"/>
      <c r="B130" s="345" t="s">
        <v>297</v>
      </c>
      <c r="C130" s="391">
        <v>160</v>
      </c>
      <c r="D130" s="391">
        <v>108</v>
      </c>
      <c r="E130" s="440">
        <v>107</v>
      </c>
      <c r="F130" s="440">
        <v>113</v>
      </c>
      <c r="G130" s="444">
        <v>117</v>
      </c>
      <c r="H130" s="444">
        <v>106</v>
      </c>
      <c r="I130" s="440">
        <v>50</v>
      </c>
      <c r="J130" s="440">
        <v>129</v>
      </c>
      <c r="K130" s="440">
        <v>105</v>
      </c>
      <c r="L130" s="440">
        <v>112</v>
      </c>
      <c r="M130" s="440">
        <v>147</v>
      </c>
      <c r="N130" s="173">
        <v>112</v>
      </c>
      <c r="O130" s="163">
        <f t="shared" si="11"/>
        <v>113.83333333333333</v>
      </c>
      <c r="P130" s="1"/>
    </row>
    <row r="131" spans="1:16">
      <c r="A131" s="1"/>
      <c r="B131" s="345"/>
      <c r="C131" s="391"/>
      <c r="D131" s="391"/>
      <c r="E131" s="440"/>
      <c r="F131" s="440"/>
      <c r="G131" s="444"/>
      <c r="H131" s="444"/>
      <c r="I131" s="440"/>
      <c r="J131" s="440"/>
      <c r="K131" s="440"/>
      <c r="L131" s="440"/>
      <c r="M131" s="440"/>
      <c r="N131" s="173"/>
      <c r="O131" s="163"/>
      <c r="P131" s="1"/>
    </row>
    <row r="132" spans="1:16">
      <c r="A132" s="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63"/>
      <c r="P132" s="1"/>
    </row>
    <row r="133" spans="1:16">
      <c r="A133" s="1"/>
      <c r="B133" s="256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63"/>
      <c r="P133" s="1"/>
    </row>
    <row r="134" spans="1:16">
      <c r="A134" s="1"/>
      <c r="B134" s="302" t="s">
        <v>271</v>
      </c>
      <c r="C134" s="166">
        <f>SUM(C114:C133)</f>
        <v>60520</v>
      </c>
      <c r="D134" s="166">
        <f>SUM(D114:D133)</f>
        <v>59184</v>
      </c>
      <c r="E134" s="166">
        <f>SUM(E114:E133)</f>
        <v>57382</v>
      </c>
      <c r="F134" s="166">
        <f>SUM(F114:F133)</f>
        <v>61913</v>
      </c>
      <c r="G134" s="166">
        <f t="shared" ref="G134:O134" si="12">SUM(G114:G133)</f>
        <v>63111</v>
      </c>
      <c r="H134" s="166">
        <f t="shared" si="12"/>
        <v>62176</v>
      </c>
      <c r="I134" s="166">
        <f t="shared" si="12"/>
        <v>45789</v>
      </c>
      <c r="J134" s="166">
        <f t="shared" si="12"/>
        <v>66229</v>
      </c>
      <c r="K134" s="166">
        <f t="shared" si="12"/>
        <v>60002</v>
      </c>
      <c r="L134" s="166">
        <f t="shared" si="12"/>
        <v>52655</v>
      </c>
      <c r="M134" s="166">
        <f t="shared" si="12"/>
        <v>58602</v>
      </c>
      <c r="N134" s="166">
        <f t="shared" si="12"/>
        <v>58593</v>
      </c>
      <c r="O134" s="166">
        <f t="shared" si="12"/>
        <v>58846.333333333343</v>
      </c>
      <c r="P134" s="1"/>
    </row>
    <row r="135" spans="1:16" ht="21.75" customHeight="1" thickBot="1">
      <c r="A135" s="1"/>
      <c r="B135" s="445" t="s">
        <v>202</v>
      </c>
      <c r="C135" s="178">
        <f t="shared" ref="C135" si="13">+C11+C17+C18+C56+C86+C103+C107+C113+C134</f>
        <v>1470988</v>
      </c>
      <c r="D135" s="178">
        <f t="shared" ref="D135:O135" si="14">+D11+D17+D18+D56+D86+D103+D107+D113+D134</f>
        <v>1406709</v>
      </c>
      <c r="E135" s="178">
        <f t="shared" si="14"/>
        <v>1408334</v>
      </c>
      <c r="F135" s="178">
        <f t="shared" si="14"/>
        <v>1411404</v>
      </c>
      <c r="G135" s="178">
        <f t="shared" si="14"/>
        <v>1464292</v>
      </c>
      <c r="H135" s="178">
        <f t="shared" si="14"/>
        <v>1399435</v>
      </c>
      <c r="I135" s="178">
        <f t="shared" si="14"/>
        <v>1470226</v>
      </c>
      <c r="J135" s="178">
        <f t="shared" si="14"/>
        <v>1066803</v>
      </c>
      <c r="K135" s="178">
        <f t="shared" si="14"/>
        <v>1346730</v>
      </c>
      <c r="L135" s="178">
        <f t="shared" si="14"/>
        <v>1485737</v>
      </c>
      <c r="M135" s="178">
        <f t="shared" si="14"/>
        <v>1371077</v>
      </c>
      <c r="N135" s="178">
        <f t="shared" si="14"/>
        <v>1386042</v>
      </c>
      <c r="O135" s="178">
        <f t="shared" si="14"/>
        <v>1390648.0833333333</v>
      </c>
      <c r="P135" s="1"/>
    </row>
    <row r="136" spans="1:16" ht="21.75" customHeight="1" thickTop="1">
      <c r="A136" s="1"/>
      <c r="B136" s="411" t="s">
        <v>327</v>
      </c>
      <c r="C136" s="533"/>
      <c r="D136" s="351"/>
      <c r="E136" s="351"/>
      <c r="F136" s="361"/>
      <c r="G136" s="361"/>
      <c r="H136" s="361"/>
      <c r="I136" s="361"/>
      <c r="J136" s="361"/>
      <c r="K136" s="361"/>
      <c r="L136" s="351"/>
      <c r="M136" s="351"/>
      <c r="N136" s="351"/>
      <c r="O136" s="351"/>
      <c r="P136" s="1"/>
    </row>
    <row r="137" spans="1:16" ht="21.75" customHeight="1">
      <c r="A137" s="1"/>
      <c r="B137" s="424" t="s">
        <v>440</v>
      </c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"/>
    </row>
    <row r="138" spans="1:16" ht="18" customHeight="1">
      <c r="A138" s="1"/>
      <c r="B138" s="577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"/>
    </row>
    <row r="139" spans="1:16" ht="12" customHeight="1">
      <c r="A139" s="1"/>
      <c r="B139" s="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"/>
    </row>
    <row r="140" spans="1:16">
      <c r="A140" s="1"/>
      <c r="B140" s="1"/>
      <c r="C140" s="18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 t="s">
        <v>9</v>
      </c>
      <c r="P142" s="1"/>
    </row>
    <row r="143" spans="1:16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</sheetData>
  <phoneticPr fontId="0" type="noConversion"/>
  <hyperlinks>
    <hyperlink ref="O142" location="INDICE!C3" display="Volver al Indice"/>
    <hyperlink ref="B1" location="INDICE!C3" display="Volver al Indice"/>
  </hyperlinks>
  <printOptions horizontalCentered="1"/>
  <pageMargins left="0.19685039370078741" right="0.19685039370078741" top="0.19685039370078741" bottom="0.19685039370078741" header="0.19685039370078741" footer="0"/>
  <pageSetup scale="66" fitToHeight="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A1:P2632"/>
  <sheetViews>
    <sheetView topLeftCell="D105" zoomScale="70" zoomScaleNormal="70" workbookViewId="0">
      <selection activeCell="O130" sqref="O130"/>
    </sheetView>
  </sheetViews>
  <sheetFormatPr baseColWidth="10" defaultColWidth="13.140625" defaultRowHeight="12.75"/>
  <cols>
    <col min="1" max="1" width="2.7109375" customWidth="1"/>
    <col min="2" max="2" width="32.28515625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171" t="s">
        <v>203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4"/>
    </row>
    <row r="3" spans="1:16" ht="15">
      <c r="A3" s="4"/>
      <c r="B3" s="171" t="s">
        <v>401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4"/>
    </row>
    <row r="4" spans="1:16" ht="15">
      <c r="A4" s="4"/>
      <c r="B4" s="171" t="s">
        <v>84</v>
      </c>
      <c r="C4" s="171"/>
      <c r="D4" s="183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4"/>
    </row>
    <row r="5" spans="1:16" ht="13.5" thickBot="1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"/>
    </row>
    <row r="6" spans="1:16" ht="24.75" customHeight="1" thickTop="1">
      <c r="A6" s="4"/>
      <c r="B6" s="380" t="s">
        <v>98</v>
      </c>
      <c r="C6" s="66" t="s">
        <v>408</v>
      </c>
      <c r="D6" s="66" t="s">
        <v>1</v>
      </c>
      <c r="E6" s="66" t="s">
        <v>389</v>
      </c>
      <c r="F6" s="66" t="s">
        <v>446</v>
      </c>
      <c r="G6" s="66" t="s">
        <v>4</v>
      </c>
      <c r="H6" s="475" t="s">
        <v>10</v>
      </c>
      <c r="I6" s="67" t="s">
        <v>5</v>
      </c>
      <c r="J6" s="67" t="s">
        <v>6</v>
      </c>
      <c r="K6" s="67" t="s">
        <v>264</v>
      </c>
      <c r="L6" s="66" t="s">
        <v>8</v>
      </c>
      <c r="M6" s="66" t="s">
        <v>741</v>
      </c>
      <c r="N6" s="66" t="s">
        <v>12</v>
      </c>
      <c r="O6" s="67" t="s">
        <v>41</v>
      </c>
      <c r="P6" s="4"/>
    </row>
    <row r="7" spans="1:16">
      <c r="A7" s="4"/>
      <c r="B7" s="186" t="s">
        <v>298</v>
      </c>
      <c r="C7" s="489">
        <v>2422706</v>
      </c>
      <c r="D7" s="489">
        <v>2357722</v>
      </c>
      <c r="E7" s="489">
        <v>2353065</v>
      </c>
      <c r="F7" s="489">
        <v>2237656</v>
      </c>
      <c r="G7" s="489">
        <v>1917657</v>
      </c>
      <c r="H7" s="489">
        <v>1915740</v>
      </c>
      <c r="I7" s="489">
        <v>1968694</v>
      </c>
      <c r="J7" s="489">
        <v>1942836</v>
      </c>
      <c r="K7" s="489">
        <v>1832143</v>
      </c>
      <c r="L7" s="489">
        <v>1926609</v>
      </c>
      <c r="M7" s="489">
        <v>1927806</v>
      </c>
      <c r="N7" s="143">
        <v>1725938</v>
      </c>
      <c r="O7" s="163">
        <f>SUM(C7:N7)</f>
        <v>24528572</v>
      </c>
      <c r="P7" s="4"/>
    </row>
    <row r="8" spans="1:16">
      <c r="A8" s="4"/>
      <c r="B8" s="186" t="s">
        <v>299</v>
      </c>
      <c r="C8" s="368">
        <v>27397</v>
      </c>
      <c r="D8" s="368">
        <v>30710</v>
      </c>
      <c r="E8" s="368">
        <v>29376</v>
      </c>
      <c r="F8" s="368">
        <v>26872</v>
      </c>
      <c r="G8" s="368">
        <v>28335</v>
      </c>
      <c r="H8" s="368">
        <v>29087</v>
      </c>
      <c r="I8" s="368">
        <v>29456</v>
      </c>
      <c r="J8" s="368">
        <v>32239</v>
      </c>
      <c r="K8" s="368">
        <v>38196</v>
      </c>
      <c r="L8" s="368">
        <v>30511</v>
      </c>
      <c r="M8" s="368">
        <v>30455</v>
      </c>
      <c r="N8" s="143">
        <v>30076</v>
      </c>
      <c r="O8" s="163">
        <f t="shared" ref="O8:O11" si="0">SUM(C8:N8)</f>
        <v>362710</v>
      </c>
      <c r="P8" s="4"/>
    </row>
    <row r="9" spans="1:16">
      <c r="A9" s="4"/>
      <c r="B9" s="186" t="s">
        <v>100</v>
      </c>
      <c r="C9" s="368">
        <v>25934</v>
      </c>
      <c r="D9" s="368">
        <v>26148</v>
      </c>
      <c r="E9" s="368">
        <v>23269</v>
      </c>
      <c r="F9" s="368">
        <v>25475</v>
      </c>
      <c r="G9" s="368">
        <v>23152</v>
      </c>
      <c r="H9" s="368">
        <v>25854</v>
      </c>
      <c r="I9" s="368">
        <v>26317</v>
      </c>
      <c r="J9" s="368">
        <v>26514</v>
      </c>
      <c r="K9" s="368">
        <v>28973</v>
      </c>
      <c r="L9" s="368">
        <v>29483</v>
      </c>
      <c r="M9" s="368">
        <v>26657</v>
      </c>
      <c r="N9" s="143">
        <v>24568</v>
      </c>
      <c r="O9" s="163">
        <f t="shared" si="0"/>
        <v>312344</v>
      </c>
      <c r="P9" s="4"/>
    </row>
    <row r="10" spans="1:16">
      <c r="A10" s="4"/>
      <c r="B10" s="186" t="s">
        <v>99</v>
      </c>
      <c r="C10" s="368">
        <v>22684</v>
      </c>
      <c r="D10" s="368">
        <v>22982</v>
      </c>
      <c r="E10" s="368">
        <v>22530</v>
      </c>
      <c r="F10" s="368">
        <v>22510</v>
      </c>
      <c r="G10" s="368">
        <v>20753</v>
      </c>
      <c r="H10" s="368">
        <v>23856</v>
      </c>
      <c r="I10" s="368">
        <v>22713</v>
      </c>
      <c r="J10" s="368">
        <v>22176</v>
      </c>
      <c r="K10" s="368">
        <v>21564</v>
      </c>
      <c r="L10" s="368">
        <v>21445</v>
      </c>
      <c r="M10" s="368">
        <v>21712</v>
      </c>
      <c r="N10" s="143">
        <v>21388</v>
      </c>
      <c r="O10" s="163">
        <f t="shared" si="0"/>
        <v>266313</v>
      </c>
      <c r="P10" s="4"/>
    </row>
    <row r="11" spans="1:16">
      <c r="A11" s="4"/>
      <c r="B11" s="186" t="s">
        <v>388</v>
      </c>
      <c r="C11" s="368">
        <v>28494</v>
      </c>
      <c r="D11" s="368">
        <v>33252</v>
      </c>
      <c r="E11" s="368">
        <v>31379</v>
      </c>
      <c r="F11" s="368">
        <v>29997</v>
      </c>
      <c r="G11" s="368">
        <v>31367</v>
      </c>
      <c r="H11" s="368">
        <v>31203</v>
      </c>
      <c r="I11" s="368">
        <v>29024</v>
      </c>
      <c r="J11" s="368">
        <v>28834</v>
      </c>
      <c r="K11" s="368">
        <v>24396</v>
      </c>
      <c r="L11" s="368">
        <v>23157</v>
      </c>
      <c r="M11" s="368">
        <v>22172</v>
      </c>
      <c r="N11" s="143">
        <v>23722</v>
      </c>
      <c r="O11" s="163">
        <f t="shared" si="0"/>
        <v>336997</v>
      </c>
      <c r="P11" s="4"/>
    </row>
    <row r="12" spans="1:16">
      <c r="A12" s="4"/>
      <c r="B12" s="336" t="s">
        <v>101</v>
      </c>
      <c r="C12" s="166">
        <f>SUM(C7:C11)</f>
        <v>2527215</v>
      </c>
      <c r="D12" s="166">
        <f t="shared" ref="D12:O12" si="1">SUM(D7:D11)</f>
        <v>2470814</v>
      </c>
      <c r="E12" s="166">
        <f t="shared" si="1"/>
        <v>2459619</v>
      </c>
      <c r="F12" s="166">
        <f t="shared" si="1"/>
        <v>2342510</v>
      </c>
      <c r="G12" s="166">
        <f t="shared" si="1"/>
        <v>2021264</v>
      </c>
      <c r="H12" s="166">
        <f t="shared" si="1"/>
        <v>2025740</v>
      </c>
      <c r="I12" s="166">
        <f t="shared" si="1"/>
        <v>2076204</v>
      </c>
      <c r="J12" s="166">
        <f t="shared" si="1"/>
        <v>2052599</v>
      </c>
      <c r="K12" s="166">
        <f>SUM(K7:K11)</f>
        <v>1945272</v>
      </c>
      <c r="L12" s="166">
        <f t="shared" si="1"/>
        <v>2031205</v>
      </c>
      <c r="M12" s="166">
        <f t="shared" si="1"/>
        <v>2028802</v>
      </c>
      <c r="N12" s="166">
        <f t="shared" si="1"/>
        <v>1825692</v>
      </c>
      <c r="O12" s="166">
        <f t="shared" si="1"/>
        <v>25806936</v>
      </c>
      <c r="P12" s="4"/>
    </row>
    <row r="13" spans="1:16">
      <c r="A13" s="4"/>
      <c r="B13" s="186" t="s">
        <v>102</v>
      </c>
      <c r="C13" s="368">
        <v>298665</v>
      </c>
      <c r="D13" s="368">
        <v>278048</v>
      </c>
      <c r="E13" s="368">
        <v>274174</v>
      </c>
      <c r="F13" s="368">
        <v>281961</v>
      </c>
      <c r="G13" s="368">
        <v>297131</v>
      </c>
      <c r="H13" s="368">
        <v>298584</v>
      </c>
      <c r="I13" s="368">
        <v>346966</v>
      </c>
      <c r="J13" s="368">
        <v>281626</v>
      </c>
      <c r="K13" s="368">
        <v>276111</v>
      </c>
      <c r="L13" s="368">
        <v>270414</v>
      </c>
      <c r="M13" s="368">
        <v>267532</v>
      </c>
      <c r="N13" s="368">
        <v>279807</v>
      </c>
      <c r="O13" s="163">
        <f>SUM(C13:N13)</f>
        <v>3451019</v>
      </c>
      <c r="P13" s="4"/>
    </row>
    <row r="14" spans="1:16">
      <c r="A14" s="4"/>
      <c r="B14" s="186" t="s">
        <v>103</v>
      </c>
      <c r="C14" s="368">
        <v>1399338</v>
      </c>
      <c r="D14" s="368">
        <v>1319912</v>
      </c>
      <c r="E14" s="368">
        <v>1387619</v>
      </c>
      <c r="F14" s="368">
        <v>1313637</v>
      </c>
      <c r="G14" s="368">
        <v>1517400</v>
      </c>
      <c r="H14" s="368">
        <v>1473361</v>
      </c>
      <c r="I14" s="368">
        <v>1578253</v>
      </c>
      <c r="J14" s="368">
        <v>853506</v>
      </c>
      <c r="K14" s="368">
        <v>1185497</v>
      </c>
      <c r="L14" s="368">
        <v>1538299</v>
      </c>
      <c r="M14" s="368">
        <v>1312259</v>
      </c>
      <c r="N14" s="368">
        <v>1423367</v>
      </c>
      <c r="O14" s="163">
        <f>SUM(C14:N14)</f>
        <v>16302448</v>
      </c>
      <c r="P14" s="4"/>
    </row>
    <row r="15" spans="1:16">
      <c r="A15" s="4"/>
      <c r="B15" s="186" t="s">
        <v>104</v>
      </c>
      <c r="C15" s="368">
        <v>216329</v>
      </c>
      <c r="D15" s="368">
        <v>204744</v>
      </c>
      <c r="E15" s="368">
        <v>231254</v>
      </c>
      <c r="F15" s="368">
        <v>180085</v>
      </c>
      <c r="G15" s="368">
        <v>166419</v>
      </c>
      <c r="H15" s="368">
        <v>158805</v>
      </c>
      <c r="I15" s="368">
        <v>163888</v>
      </c>
      <c r="J15" s="368">
        <v>144610</v>
      </c>
      <c r="K15" s="368">
        <v>154537</v>
      </c>
      <c r="L15" s="368">
        <v>165428</v>
      </c>
      <c r="M15" s="368">
        <v>153293</v>
      </c>
      <c r="N15" s="368">
        <v>155394</v>
      </c>
      <c r="O15" s="163">
        <f t="shared" ref="O15:O79" si="2">SUM(C15:N15)</f>
        <v>2094786</v>
      </c>
      <c r="P15" s="4"/>
    </row>
    <row r="16" spans="1:16">
      <c r="A16" s="4"/>
      <c r="B16" s="186" t="s">
        <v>105</v>
      </c>
      <c r="C16" s="368">
        <v>473395</v>
      </c>
      <c r="D16" s="368">
        <v>449744</v>
      </c>
      <c r="E16" s="368">
        <v>421589</v>
      </c>
      <c r="F16" s="368">
        <v>422500</v>
      </c>
      <c r="G16" s="368">
        <v>455060</v>
      </c>
      <c r="H16" s="368">
        <v>466680</v>
      </c>
      <c r="I16" s="368">
        <v>482177</v>
      </c>
      <c r="J16" s="368">
        <v>359936</v>
      </c>
      <c r="K16" s="368">
        <v>402625</v>
      </c>
      <c r="L16" s="368">
        <v>465284</v>
      </c>
      <c r="M16" s="368">
        <v>421901</v>
      </c>
      <c r="N16" s="368">
        <v>467020</v>
      </c>
      <c r="O16" s="163">
        <f t="shared" si="2"/>
        <v>5287911</v>
      </c>
      <c r="P16" s="4"/>
    </row>
    <row r="17" spans="1:16">
      <c r="A17" s="4"/>
      <c r="B17" s="186" t="s">
        <v>106</v>
      </c>
      <c r="C17" s="368">
        <v>957471</v>
      </c>
      <c r="D17" s="368">
        <v>866586</v>
      </c>
      <c r="E17" s="368">
        <v>868539</v>
      </c>
      <c r="F17" s="368">
        <v>855236</v>
      </c>
      <c r="G17" s="368">
        <v>929005</v>
      </c>
      <c r="H17" s="368">
        <v>954239</v>
      </c>
      <c r="I17" s="368">
        <v>949391</v>
      </c>
      <c r="J17" s="368">
        <v>826931</v>
      </c>
      <c r="K17" s="368">
        <v>851642</v>
      </c>
      <c r="L17" s="368">
        <v>902418</v>
      </c>
      <c r="M17" s="368">
        <v>821100</v>
      </c>
      <c r="N17" s="368">
        <v>880489</v>
      </c>
      <c r="O17" s="163">
        <f t="shared" si="2"/>
        <v>10663047</v>
      </c>
      <c r="P17" s="4"/>
    </row>
    <row r="18" spans="1:16">
      <c r="A18" s="4"/>
      <c r="B18" s="336" t="s">
        <v>107</v>
      </c>
      <c r="C18" s="166">
        <f>SUM(C13:C17)</f>
        <v>3345198</v>
      </c>
      <c r="D18" s="166">
        <f t="shared" ref="D18:N18" si="3">SUM(D13:D17)</f>
        <v>3119034</v>
      </c>
      <c r="E18" s="166">
        <f t="shared" si="3"/>
        <v>3183175</v>
      </c>
      <c r="F18" s="166">
        <f t="shared" si="3"/>
        <v>3053419</v>
      </c>
      <c r="G18" s="166">
        <f t="shared" si="3"/>
        <v>3365015</v>
      </c>
      <c r="H18" s="166">
        <f t="shared" si="3"/>
        <v>3351669</v>
      </c>
      <c r="I18" s="166">
        <f t="shared" si="3"/>
        <v>3520675</v>
      </c>
      <c r="J18" s="166">
        <f t="shared" si="3"/>
        <v>2466609</v>
      </c>
      <c r="K18" s="166">
        <f t="shared" si="3"/>
        <v>2870412</v>
      </c>
      <c r="L18" s="166">
        <f t="shared" si="3"/>
        <v>3341843</v>
      </c>
      <c r="M18" s="166">
        <f t="shared" si="3"/>
        <v>2976085</v>
      </c>
      <c r="N18" s="166">
        <f t="shared" si="3"/>
        <v>3206077</v>
      </c>
      <c r="O18" s="163">
        <f t="shared" si="2"/>
        <v>37799211</v>
      </c>
      <c r="P18" s="4"/>
    </row>
    <row r="19" spans="1:16">
      <c r="A19" s="4"/>
      <c r="B19" s="336" t="s">
        <v>108</v>
      </c>
      <c r="C19" s="491">
        <v>14043</v>
      </c>
      <c r="D19" s="491">
        <v>7456</v>
      </c>
      <c r="E19" s="491">
        <v>15038</v>
      </c>
      <c r="F19" s="491">
        <v>14274</v>
      </c>
      <c r="G19" s="491">
        <v>14332</v>
      </c>
      <c r="H19" s="491">
        <v>13483</v>
      </c>
      <c r="I19" s="491">
        <v>13305</v>
      </c>
      <c r="J19" s="491">
        <v>13303</v>
      </c>
      <c r="K19" s="491">
        <v>17283</v>
      </c>
      <c r="L19" s="491">
        <v>18043</v>
      </c>
      <c r="M19" s="491">
        <v>25066</v>
      </c>
      <c r="N19" s="491">
        <v>30928</v>
      </c>
      <c r="O19" s="163">
        <f t="shared" si="2"/>
        <v>196554</v>
      </c>
      <c r="P19" s="4"/>
    </row>
    <row r="20" spans="1:16">
      <c r="A20" s="4"/>
      <c r="B20" s="186" t="s">
        <v>392</v>
      </c>
      <c r="C20" s="368"/>
      <c r="D20" s="368"/>
      <c r="E20" s="368"/>
      <c r="F20" s="368"/>
      <c r="G20" s="368"/>
      <c r="H20" s="368"/>
      <c r="I20" s="173"/>
      <c r="J20" s="368"/>
      <c r="K20" s="368"/>
      <c r="L20" s="368"/>
      <c r="M20" s="368"/>
      <c r="N20" s="368"/>
      <c r="O20" s="163">
        <f t="shared" si="2"/>
        <v>0</v>
      </c>
      <c r="P20" s="4"/>
    </row>
    <row r="21" spans="1:16">
      <c r="A21" s="4"/>
      <c r="B21" s="186" t="s">
        <v>393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163">
        <f t="shared" si="2"/>
        <v>0</v>
      </c>
      <c r="P21" s="4"/>
    </row>
    <row r="22" spans="1:16">
      <c r="A22" s="4"/>
      <c r="B22" s="186" t="s">
        <v>110</v>
      </c>
      <c r="C22" s="368">
        <v>66</v>
      </c>
      <c r="D22" s="368">
        <v>66</v>
      </c>
      <c r="E22" s="368">
        <v>69</v>
      </c>
      <c r="F22" s="368">
        <v>70</v>
      </c>
      <c r="G22" s="368">
        <v>70</v>
      </c>
      <c r="H22" s="368">
        <v>70</v>
      </c>
      <c r="I22" s="368">
        <v>69</v>
      </c>
      <c r="J22" s="368">
        <v>66</v>
      </c>
      <c r="K22" s="368">
        <v>66</v>
      </c>
      <c r="L22" s="368">
        <v>71</v>
      </c>
      <c r="M22" s="368">
        <v>73</v>
      </c>
      <c r="N22" s="368">
        <v>112</v>
      </c>
      <c r="O22" s="163">
        <f t="shared" si="2"/>
        <v>868</v>
      </c>
      <c r="P22" s="4"/>
    </row>
    <row r="23" spans="1:16">
      <c r="A23" s="4"/>
      <c r="B23" s="186" t="s">
        <v>112</v>
      </c>
      <c r="C23" s="368">
        <v>115</v>
      </c>
      <c r="D23" s="368">
        <v>102</v>
      </c>
      <c r="E23" s="368">
        <v>115</v>
      </c>
      <c r="F23" s="368">
        <v>117</v>
      </c>
      <c r="G23" s="368">
        <v>106</v>
      </c>
      <c r="H23" s="368">
        <v>99</v>
      </c>
      <c r="I23" s="368">
        <v>160</v>
      </c>
      <c r="J23" s="368">
        <v>70</v>
      </c>
      <c r="K23" s="368">
        <v>101</v>
      </c>
      <c r="L23" s="368">
        <v>71</v>
      </c>
      <c r="M23" s="368">
        <v>66</v>
      </c>
      <c r="N23" s="368">
        <v>97</v>
      </c>
      <c r="O23" s="163">
        <f t="shared" si="2"/>
        <v>1219</v>
      </c>
      <c r="P23" s="4"/>
    </row>
    <row r="24" spans="1:16">
      <c r="A24" s="4"/>
      <c r="B24" s="186" t="s">
        <v>114</v>
      </c>
      <c r="C24" s="368">
        <v>2</v>
      </c>
      <c r="D24" s="368">
        <v>2</v>
      </c>
      <c r="E24" s="368">
        <v>2</v>
      </c>
      <c r="F24" s="368">
        <v>2</v>
      </c>
      <c r="G24" s="368">
        <v>2</v>
      </c>
      <c r="H24" s="368">
        <v>2</v>
      </c>
      <c r="I24" s="368"/>
      <c r="J24" s="368"/>
      <c r="K24" s="368"/>
      <c r="L24" s="368"/>
      <c r="M24" s="368"/>
      <c r="N24" s="368"/>
      <c r="O24" s="163">
        <f t="shared" si="2"/>
        <v>12</v>
      </c>
      <c r="P24" s="4"/>
    </row>
    <row r="25" spans="1:16">
      <c r="A25" s="4"/>
      <c r="B25" s="186" t="s">
        <v>394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163">
        <f t="shared" si="2"/>
        <v>0</v>
      </c>
      <c r="P25" s="4"/>
    </row>
    <row r="26" spans="1:16">
      <c r="A26" s="4"/>
      <c r="B26" s="186" t="s">
        <v>136</v>
      </c>
      <c r="C26" s="368">
        <v>3</v>
      </c>
      <c r="D26" s="368">
        <v>3</v>
      </c>
      <c r="E26" s="368">
        <v>3</v>
      </c>
      <c r="F26" s="368">
        <v>3</v>
      </c>
      <c r="G26" s="368">
        <v>3</v>
      </c>
      <c r="H26" s="368">
        <v>3</v>
      </c>
      <c r="I26" s="368">
        <v>3</v>
      </c>
      <c r="J26" s="368">
        <v>3</v>
      </c>
      <c r="K26" s="368">
        <v>3</v>
      </c>
      <c r="L26" s="368">
        <v>0</v>
      </c>
      <c r="M26" s="368">
        <v>0</v>
      </c>
      <c r="N26" s="368">
        <v>0</v>
      </c>
      <c r="O26" s="163">
        <f t="shared" si="2"/>
        <v>27</v>
      </c>
      <c r="P26" s="4"/>
    </row>
    <row r="27" spans="1:16">
      <c r="A27" s="4"/>
      <c r="B27" s="186" t="s">
        <v>116</v>
      </c>
      <c r="C27" s="368">
        <v>2</v>
      </c>
      <c r="D27" s="368">
        <v>2</v>
      </c>
      <c r="E27" s="368">
        <v>2</v>
      </c>
      <c r="F27" s="368"/>
      <c r="G27" s="368">
        <v>3</v>
      </c>
      <c r="H27" s="368">
        <v>2</v>
      </c>
      <c r="I27" s="368">
        <v>2</v>
      </c>
      <c r="J27" s="368">
        <v>2</v>
      </c>
      <c r="K27" s="368">
        <v>2</v>
      </c>
      <c r="L27" s="368">
        <v>2</v>
      </c>
      <c r="M27" s="368">
        <v>2</v>
      </c>
      <c r="N27" s="368">
        <v>2</v>
      </c>
      <c r="O27" s="163">
        <f t="shared" si="2"/>
        <v>23</v>
      </c>
      <c r="P27" s="4"/>
    </row>
    <row r="28" spans="1:16">
      <c r="A28" s="4"/>
      <c r="B28" s="186" t="s">
        <v>137</v>
      </c>
      <c r="C28" s="368">
        <v>51</v>
      </c>
      <c r="D28" s="368">
        <v>51</v>
      </c>
      <c r="E28" s="368">
        <v>51</v>
      </c>
      <c r="F28" s="368">
        <v>51</v>
      </c>
      <c r="G28" s="368">
        <v>48</v>
      </c>
      <c r="H28" s="368">
        <v>48</v>
      </c>
      <c r="I28" s="368">
        <v>48</v>
      </c>
      <c r="J28" s="368">
        <v>57</v>
      </c>
      <c r="K28" s="368">
        <v>48</v>
      </c>
      <c r="L28" s="368">
        <v>48</v>
      </c>
      <c r="M28" s="368">
        <v>47</v>
      </c>
      <c r="N28" s="368">
        <v>61</v>
      </c>
      <c r="O28" s="163">
        <f t="shared" si="2"/>
        <v>609</v>
      </c>
      <c r="P28" s="4"/>
    </row>
    <row r="29" spans="1:16">
      <c r="A29" s="4"/>
      <c r="B29" s="186" t="s">
        <v>395</v>
      </c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163">
        <f t="shared" si="2"/>
        <v>0</v>
      </c>
      <c r="P29" s="4"/>
    </row>
    <row r="30" spans="1:16">
      <c r="A30" s="4"/>
      <c r="B30" s="186" t="s">
        <v>118</v>
      </c>
      <c r="C30" s="368">
        <v>46</v>
      </c>
      <c r="D30" s="368">
        <v>53</v>
      </c>
      <c r="E30" s="368">
        <v>50</v>
      </c>
      <c r="F30" s="368">
        <v>56</v>
      </c>
      <c r="G30" s="368">
        <v>109</v>
      </c>
      <c r="H30" s="368">
        <v>58</v>
      </c>
      <c r="I30" s="368">
        <v>120</v>
      </c>
      <c r="J30" s="368">
        <v>22</v>
      </c>
      <c r="K30" s="368">
        <v>20</v>
      </c>
      <c r="L30" s="368">
        <v>21</v>
      </c>
      <c r="M30" s="368">
        <v>21</v>
      </c>
      <c r="N30" s="368">
        <v>21</v>
      </c>
      <c r="O30" s="163">
        <f t="shared" si="2"/>
        <v>597</v>
      </c>
      <c r="P30" s="4"/>
    </row>
    <row r="31" spans="1:16">
      <c r="A31" s="4"/>
      <c r="B31" s="186" t="s">
        <v>119</v>
      </c>
      <c r="C31" s="368">
        <v>8</v>
      </c>
      <c r="D31" s="368">
        <v>8</v>
      </c>
      <c r="E31" s="368">
        <v>13</v>
      </c>
      <c r="F31" s="368">
        <v>10</v>
      </c>
      <c r="G31" s="368">
        <v>14</v>
      </c>
      <c r="H31" s="368">
        <v>14</v>
      </c>
      <c r="I31" s="368">
        <v>13</v>
      </c>
      <c r="J31" s="368">
        <v>7</v>
      </c>
      <c r="K31" s="368">
        <v>7</v>
      </c>
      <c r="L31" s="368">
        <v>7</v>
      </c>
      <c r="M31" s="368">
        <v>7</v>
      </c>
      <c r="N31" s="368">
        <v>7</v>
      </c>
      <c r="O31" s="163">
        <f t="shared" si="2"/>
        <v>115</v>
      </c>
      <c r="P31" s="4"/>
    </row>
    <row r="32" spans="1:16">
      <c r="A32" s="4"/>
      <c r="B32" s="186" t="s">
        <v>120</v>
      </c>
      <c r="C32" s="368">
        <v>56</v>
      </c>
      <c r="D32" s="368">
        <v>70</v>
      </c>
      <c r="E32" s="368">
        <v>92</v>
      </c>
      <c r="F32" s="368">
        <v>78</v>
      </c>
      <c r="G32" s="368">
        <v>89</v>
      </c>
      <c r="H32" s="368">
        <v>80</v>
      </c>
      <c r="I32" s="368">
        <v>82</v>
      </c>
      <c r="J32" s="368">
        <v>41</v>
      </c>
      <c r="K32" s="368">
        <v>59</v>
      </c>
      <c r="L32" s="368">
        <v>41</v>
      </c>
      <c r="M32" s="368">
        <v>48</v>
      </c>
      <c r="N32" s="368">
        <v>45</v>
      </c>
      <c r="O32" s="163">
        <f t="shared" si="2"/>
        <v>781</v>
      </c>
      <c r="P32" s="4"/>
    </row>
    <row r="33" spans="1:16">
      <c r="A33" s="4"/>
      <c r="B33" s="186" t="s">
        <v>121</v>
      </c>
      <c r="C33" s="368">
        <v>21</v>
      </c>
      <c r="D33" s="368">
        <v>22</v>
      </c>
      <c r="E33" s="368">
        <v>26</v>
      </c>
      <c r="F33" s="368">
        <v>22</v>
      </c>
      <c r="G33" s="368">
        <v>22</v>
      </c>
      <c r="H33" s="368">
        <v>22</v>
      </c>
      <c r="I33" s="368">
        <v>0</v>
      </c>
      <c r="J33" s="368">
        <v>33</v>
      </c>
      <c r="K33" s="368">
        <v>5</v>
      </c>
      <c r="L33" s="368">
        <v>5</v>
      </c>
      <c r="M33" s="368">
        <v>5</v>
      </c>
      <c r="N33" s="368">
        <v>5</v>
      </c>
      <c r="O33" s="163">
        <f t="shared" si="2"/>
        <v>188</v>
      </c>
      <c r="P33" s="4"/>
    </row>
    <row r="34" spans="1:16">
      <c r="A34" s="4"/>
      <c r="B34" s="186" t="s">
        <v>122</v>
      </c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163">
        <f t="shared" si="2"/>
        <v>0</v>
      </c>
      <c r="P34" s="4"/>
    </row>
    <row r="35" spans="1:16">
      <c r="A35" s="4"/>
      <c r="B35" s="186" t="s">
        <v>335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163">
        <f t="shared" si="2"/>
        <v>0</v>
      </c>
      <c r="P35" s="4"/>
    </row>
    <row r="36" spans="1:16">
      <c r="A36" s="4"/>
      <c r="B36" s="186" t="s">
        <v>396</v>
      </c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163">
        <f t="shared" si="2"/>
        <v>0</v>
      </c>
      <c r="P36" s="4"/>
    </row>
    <row r="37" spans="1:16">
      <c r="A37" s="4"/>
      <c r="B37" s="186" t="s">
        <v>125</v>
      </c>
      <c r="C37" s="368">
        <v>26</v>
      </c>
      <c r="D37" s="368">
        <v>24</v>
      </c>
      <c r="E37" s="368">
        <v>24</v>
      </c>
      <c r="F37" s="368">
        <v>24</v>
      </c>
      <c r="G37" s="368">
        <v>24</v>
      </c>
      <c r="H37" s="368">
        <v>22</v>
      </c>
      <c r="I37" s="368">
        <v>22</v>
      </c>
      <c r="J37" s="368">
        <v>3</v>
      </c>
      <c r="K37" s="368">
        <v>3</v>
      </c>
      <c r="L37" s="368">
        <v>18</v>
      </c>
      <c r="M37" s="368">
        <v>5</v>
      </c>
      <c r="N37" s="368">
        <v>5</v>
      </c>
      <c r="O37" s="163">
        <f t="shared" si="2"/>
        <v>200</v>
      </c>
      <c r="P37" s="4"/>
    </row>
    <row r="38" spans="1:16">
      <c r="A38" s="4"/>
      <c r="B38" s="186" t="s">
        <v>126</v>
      </c>
      <c r="C38" s="368">
        <v>54</v>
      </c>
      <c r="D38" s="368">
        <v>50</v>
      </c>
      <c r="E38" s="368">
        <v>52</v>
      </c>
      <c r="F38" s="368">
        <v>65</v>
      </c>
      <c r="G38" s="368">
        <v>67</v>
      </c>
      <c r="H38" s="368">
        <v>67</v>
      </c>
      <c r="I38" s="368">
        <v>69</v>
      </c>
      <c r="J38" s="368">
        <v>107</v>
      </c>
      <c r="K38" s="368">
        <v>74</v>
      </c>
      <c r="L38" s="368">
        <v>74</v>
      </c>
      <c r="M38" s="368">
        <v>76</v>
      </c>
      <c r="N38" s="368">
        <v>74</v>
      </c>
      <c r="O38" s="163">
        <f t="shared" si="2"/>
        <v>829</v>
      </c>
      <c r="P38" s="4"/>
    </row>
    <row r="39" spans="1:16">
      <c r="A39" s="4"/>
      <c r="B39" s="186" t="s">
        <v>127</v>
      </c>
      <c r="C39" s="368">
        <v>244</v>
      </c>
      <c r="D39" s="368">
        <v>246</v>
      </c>
      <c r="E39" s="368">
        <v>285</v>
      </c>
      <c r="F39" s="368">
        <v>243</v>
      </c>
      <c r="G39" s="368">
        <v>340</v>
      </c>
      <c r="H39" s="368">
        <v>278</v>
      </c>
      <c r="I39" s="368">
        <v>203</v>
      </c>
      <c r="J39" s="368">
        <v>183</v>
      </c>
      <c r="K39" s="368">
        <v>183</v>
      </c>
      <c r="L39" s="368">
        <v>185</v>
      </c>
      <c r="M39" s="368">
        <v>207</v>
      </c>
      <c r="N39" s="368">
        <v>198</v>
      </c>
      <c r="O39" s="163">
        <f t="shared" si="2"/>
        <v>2795</v>
      </c>
      <c r="P39" s="4"/>
    </row>
    <row r="40" spans="1:16">
      <c r="A40" s="4"/>
      <c r="B40" s="186" t="s">
        <v>128</v>
      </c>
      <c r="C40" s="368">
        <v>10</v>
      </c>
      <c r="D40" s="368">
        <v>10</v>
      </c>
      <c r="E40" s="368">
        <v>10</v>
      </c>
      <c r="F40" s="368">
        <v>10</v>
      </c>
      <c r="G40" s="368">
        <v>10</v>
      </c>
      <c r="H40" s="368">
        <v>10</v>
      </c>
      <c r="I40" s="368"/>
      <c r="J40" s="368"/>
      <c r="K40" s="368"/>
      <c r="L40" s="368"/>
      <c r="M40" s="368"/>
      <c r="N40" s="368"/>
      <c r="O40" s="163">
        <f t="shared" si="2"/>
        <v>60</v>
      </c>
      <c r="P40" s="4"/>
    </row>
    <row r="41" spans="1:16">
      <c r="A41" s="4"/>
      <c r="B41" s="186" t="s">
        <v>397</v>
      </c>
      <c r="C41" s="368">
        <v>6</v>
      </c>
      <c r="D41" s="368">
        <v>6</v>
      </c>
      <c r="E41" s="368">
        <v>6</v>
      </c>
      <c r="F41" s="368">
        <v>6</v>
      </c>
      <c r="G41" s="368">
        <v>2</v>
      </c>
      <c r="H41" s="368">
        <v>2</v>
      </c>
      <c r="I41" s="368">
        <v>2</v>
      </c>
      <c r="J41" s="368">
        <v>2</v>
      </c>
      <c r="K41" s="368">
        <v>2</v>
      </c>
      <c r="L41" s="368">
        <v>2</v>
      </c>
      <c r="M41" s="368">
        <v>2</v>
      </c>
      <c r="N41" s="368">
        <v>2</v>
      </c>
      <c r="O41" s="163">
        <f t="shared" si="2"/>
        <v>40</v>
      </c>
      <c r="P41" s="4"/>
    </row>
    <row r="42" spans="1:16">
      <c r="A42" s="4"/>
      <c r="B42" s="186" t="s">
        <v>398</v>
      </c>
      <c r="C42" s="368">
        <v>8</v>
      </c>
      <c r="D42" s="368">
        <v>10</v>
      </c>
      <c r="E42" s="368">
        <v>11</v>
      </c>
      <c r="F42" s="368">
        <v>10</v>
      </c>
      <c r="G42" s="368">
        <v>10</v>
      </c>
      <c r="H42" s="368">
        <v>10</v>
      </c>
      <c r="I42" s="368">
        <v>5</v>
      </c>
      <c r="J42" s="368">
        <v>5</v>
      </c>
      <c r="K42" s="368">
        <v>5</v>
      </c>
      <c r="L42" s="368">
        <v>5</v>
      </c>
      <c r="M42" s="368">
        <v>5</v>
      </c>
      <c r="N42" s="368">
        <v>5</v>
      </c>
      <c r="O42" s="163">
        <f t="shared" si="2"/>
        <v>89</v>
      </c>
      <c r="P42" s="4"/>
    </row>
    <row r="43" spans="1:16">
      <c r="A43" s="4"/>
      <c r="B43" s="186" t="s">
        <v>132</v>
      </c>
      <c r="C43" s="368">
        <v>7</v>
      </c>
      <c r="D43" s="368">
        <v>3</v>
      </c>
      <c r="E43" s="368">
        <v>10</v>
      </c>
      <c r="F43" s="368">
        <v>7</v>
      </c>
      <c r="G43" s="368">
        <v>7</v>
      </c>
      <c r="H43" s="368">
        <v>7</v>
      </c>
      <c r="I43" s="368">
        <v>7</v>
      </c>
      <c r="J43" s="368">
        <v>3</v>
      </c>
      <c r="K43" s="368">
        <v>3</v>
      </c>
      <c r="L43" s="368">
        <v>3</v>
      </c>
      <c r="M43" s="368">
        <v>3</v>
      </c>
      <c r="N43" s="368">
        <v>3</v>
      </c>
      <c r="O43" s="163">
        <f t="shared" si="2"/>
        <v>63</v>
      </c>
      <c r="P43" s="4"/>
    </row>
    <row r="44" spans="1:16">
      <c r="A44" s="4"/>
      <c r="B44" s="186" t="s">
        <v>138</v>
      </c>
      <c r="C44" s="368">
        <v>641</v>
      </c>
      <c r="D44" s="368">
        <v>635</v>
      </c>
      <c r="E44" s="368">
        <v>641</v>
      </c>
      <c r="F44" s="368">
        <v>734</v>
      </c>
      <c r="G44" s="368">
        <v>716</v>
      </c>
      <c r="H44" s="368">
        <v>745</v>
      </c>
      <c r="I44" s="368">
        <v>748</v>
      </c>
      <c r="J44" s="368">
        <v>673</v>
      </c>
      <c r="K44" s="368">
        <v>619</v>
      </c>
      <c r="L44" s="368">
        <v>586</v>
      </c>
      <c r="M44" s="368">
        <v>611</v>
      </c>
      <c r="N44" s="368">
        <v>593</v>
      </c>
      <c r="O44" s="163">
        <f t="shared" si="2"/>
        <v>7942</v>
      </c>
      <c r="P44" s="4"/>
    </row>
    <row r="45" spans="1:16">
      <c r="A45" s="4"/>
      <c r="B45" s="186" t="s">
        <v>139</v>
      </c>
      <c r="C45" s="368">
        <v>13</v>
      </c>
      <c r="D45" s="368">
        <v>13</v>
      </c>
      <c r="E45" s="368">
        <v>13</v>
      </c>
      <c r="F45" s="368">
        <v>13</v>
      </c>
      <c r="G45" s="368">
        <v>13</v>
      </c>
      <c r="H45" s="368">
        <v>13</v>
      </c>
      <c r="I45" s="368">
        <v>13</v>
      </c>
      <c r="J45" s="368">
        <v>14</v>
      </c>
      <c r="K45" s="368">
        <v>13</v>
      </c>
      <c r="L45" s="368">
        <v>51</v>
      </c>
      <c r="M45" s="368">
        <v>48</v>
      </c>
      <c r="N45" s="368">
        <v>48</v>
      </c>
      <c r="O45" s="163">
        <f t="shared" si="2"/>
        <v>265</v>
      </c>
      <c r="P45" s="4"/>
    </row>
    <row r="46" spans="1:16">
      <c r="A46" s="4"/>
      <c r="B46" s="186" t="s">
        <v>140</v>
      </c>
      <c r="C46" s="368">
        <v>135</v>
      </c>
      <c r="D46" s="368">
        <v>135</v>
      </c>
      <c r="E46" s="368">
        <v>147</v>
      </c>
      <c r="F46" s="368">
        <v>136</v>
      </c>
      <c r="G46" s="368">
        <v>144</v>
      </c>
      <c r="H46" s="368">
        <v>140</v>
      </c>
      <c r="I46" s="368">
        <v>145</v>
      </c>
      <c r="J46" s="368">
        <v>3038</v>
      </c>
      <c r="K46" s="368">
        <v>345</v>
      </c>
      <c r="L46" s="368">
        <v>361</v>
      </c>
      <c r="M46" s="368">
        <v>299</v>
      </c>
      <c r="N46" s="368">
        <v>319</v>
      </c>
      <c r="O46" s="163">
        <f t="shared" si="2"/>
        <v>5344</v>
      </c>
      <c r="P46" s="4"/>
    </row>
    <row r="47" spans="1:16">
      <c r="A47" s="4"/>
      <c r="B47" s="186" t="s">
        <v>407</v>
      </c>
      <c r="C47" s="368">
        <v>16</v>
      </c>
      <c r="D47" s="368">
        <v>16</v>
      </c>
      <c r="E47" s="368">
        <v>16</v>
      </c>
      <c r="F47" s="368">
        <v>18</v>
      </c>
      <c r="G47" s="368">
        <v>11</v>
      </c>
      <c r="H47" s="368">
        <v>11</v>
      </c>
      <c r="I47" s="368"/>
      <c r="J47" s="368"/>
      <c r="K47" s="368"/>
      <c r="L47" s="368"/>
      <c r="M47" s="368"/>
      <c r="N47" s="368"/>
      <c r="O47" s="163">
        <f t="shared" si="2"/>
        <v>88</v>
      </c>
      <c r="P47" s="4"/>
    </row>
    <row r="48" spans="1:16">
      <c r="A48" s="4"/>
      <c r="B48" s="186" t="s">
        <v>135</v>
      </c>
      <c r="C48" s="368">
        <v>19</v>
      </c>
      <c r="D48" s="368">
        <v>26</v>
      </c>
      <c r="E48" s="368">
        <v>26</v>
      </c>
      <c r="F48" s="368">
        <v>24</v>
      </c>
      <c r="G48" s="368">
        <v>24</v>
      </c>
      <c r="H48" s="368">
        <v>24</v>
      </c>
      <c r="I48" s="368">
        <v>24</v>
      </c>
      <c r="J48" s="368">
        <v>20</v>
      </c>
      <c r="K48" s="368">
        <v>20</v>
      </c>
      <c r="L48" s="368">
        <v>20</v>
      </c>
      <c r="M48" s="368">
        <v>20</v>
      </c>
      <c r="N48" s="368">
        <v>20</v>
      </c>
      <c r="O48" s="163">
        <f t="shared" si="2"/>
        <v>267</v>
      </c>
      <c r="P48" s="4"/>
    </row>
    <row r="49" spans="1:16">
      <c r="A49" s="4"/>
      <c r="B49" s="186" t="s">
        <v>204</v>
      </c>
      <c r="C49" s="368">
        <v>53</v>
      </c>
      <c r="D49" s="368">
        <v>53</v>
      </c>
      <c r="E49" s="368">
        <v>62</v>
      </c>
      <c r="F49" s="368">
        <v>74</v>
      </c>
      <c r="G49" s="368">
        <v>65</v>
      </c>
      <c r="H49" s="368">
        <v>61</v>
      </c>
      <c r="I49" s="368">
        <v>56</v>
      </c>
      <c r="J49" s="368">
        <v>41</v>
      </c>
      <c r="K49" s="368">
        <v>55</v>
      </c>
      <c r="L49" s="368">
        <v>50</v>
      </c>
      <c r="M49" s="368">
        <v>66</v>
      </c>
      <c r="N49" s="368">
        <v>55</v>
      </c>
      <c r="O49" s="163">
        <f t="shared" si="2"/>
        <v>691</v>
      </c>
      <c r="P49" s="4"/>
    </row>
    <row r="50" spans="1:16">
      <c r="A50" s="4"/>
      <c r="B50" s="186" t="s">
        <v>399</v>
      </c>
      <c r="C50" s="368">
        <v>34</v>
      </c>
      <c r="D50" s="368">
        <v>34</v>
      </c>
      <c r="E50" s="368">
        <v>35</v>
      </c>
      <c r="F50" s="368">
        <v>35</v>
      </c>
      <c r="G50" s="368">
        <v>35</v>
      </c>
      <c r="H50" s="368">
        <v>34</v>
      </c>
      <c r="I50" s="368">
        <v>30</v>
      </c>
      <c r="J50" s="368">
        <v>34</v>
      </c>
      <c r="K50" s="368">
        <v>33</v>
      </c>
      <c r="L50" s="368">
        <v>33</v>
      </c>
      <c r="M50" s="368">
        <v>33</v>
      </c>
      <c r="N50" s="368">
        <v>33</v>
      </c>
      <c r="O50" s="163">
        <f t="shared" si="2"/>
        <v>403</v>
      </c>
      <c r="P50" s="4"/>
    </row>
    <row r="51" spans="1:16">
      <c r="A51" s="4"/>
      <c r="B51" s="186" t="s">
        <v>142</v>
      </c>
      <c r="C51" s="368">
        <v>1400</v>
      </c>
      <c r="D51" s="368">
        <v>1268</v>
      </c>
      <c r="E51" s="368">
        <v>1324</v>
      </c>
      <c r="F51" s="368">
        <v>1300</v>
      </c>
      <c r="G51" s="368">
        <v>1460</v>
      </c>
      <c r="H51" s="368">
        <v>1494</v>
      </c>
      <c r="I51" s="368">
        <v>1248</v>
      </c>
      <c r="J51" s="368">
        <v>1114</v>
      </c>
      <c r="K51" s="368">
        <v>1240</v>
      </c>
      <c r="L51" s="368">
        <v>1304</v>
      </c>
      <c r="M51" s="368">
        <v>1292</v>
      </c>
      <c r="N51" s="368">
        <v>1325</v>
      </c>
      <c r="O51" s="163">
        <f t="shared" si="2"/>
        <v>15769</v>
      </c>
      <c r="P51" s="4"/>
    </row>
    <row r="52" spans="1:16">
      <c r="A52" s="4"/>
      <c r="B52" s="186" t="s">
        <v>346</v>
      </c>
      <c r="C52" s="368">
        <v>62</v>
      </c>
      <c r="D52" s="368">
        <v>73</v>
      </c>
      <c r="E52" s="368">
        <v>67</v>
      </c>
      <c r="F52" s="368">
        <v>72</v>
      </c>
      <c r="G52" s="368">
        <v>72</v>
      </c>
      <c r="H52" s="368">
        <v>67</v>
      </c>
      <c r="I52" s="368">
        <v>63</v>
      </c>
      <c r="J52" s="368">
        <v>62</v>
      </c>
      <c r="K52" s="368">
        <v>60</v>
      </c>
      <c r="L52" s="368">
        <v>55</v>
      </c>
      <c r="M52" s="368">
        <v>61</v>
      </c>
      <c r="N52" s="368">
        <v>61</v>
      </c>
      <c r="O52" s="163">
        <f t="shared" si="2"/>
        <v>775</v>
      </c>
      <c r="P52" s="4"/>
    </row>
    <row r="53" spans="1:16">
      <c r="A53" s="4"/>
      <c r="B53" s="336" t="s">
        <v>143</v>
      </c>
      <c r="C53" s="379">
        <f>SUM(C20:C52)</f>
        <v>3098</v>
      </c>
      <c r="D53" s="379">
        <f t="shared" ref="D53:O53" si="4">SUM(D20:D52)</f>
        <v>2981</v>
      </c>
      <c r="E53" s="379">
        <f t="shared" si="4"/>
        <v>3152</v>
      </c>
      <c r="F53" s="379">
        <f t="shared" si="4"/>
        <v>3180</v>
      </c>
      <c r="G53" s="379">
        <f t="shared" si="4"/>
        <v>3466</v>
      </c>
      <c r="H53" s="379">
        <f t="shared" si="4"/>
        <v>3383</v>
      </c>
      <c r="I53" s="379">
        <f t="shared" si="4"/>
        <v>3132</v>
      </c>
      <c r="J53" s="379">
        <f t="shared" si="4"/>
        <v>5600</v>
      </c>
      <c r="K53" s="379">
        <f t="shared" si="4"/>
        <v>2966</v>
      </c>
      <c r="L53" s="379">
        <f t="shared" si="4"/>
        <v>3013</v>
      </c>
      <c r="M53" s="379">
        <f t="shared" si="4"/>
        <v>2997</v>
      </c>
      <c r="N53" s="379">
        <f t="shared" si="4"/>
        <v>3091</v>
      </c>
      <c r="O53" s="379">
        <f t="shared" si="4"/>
        <v>40059</v>
      </c>
      <c r="P53" s="4"/>
    </row>
    <row r="54" spans="1:16">
      <c r="A54" s="4"/>
      <c r="B54" s="186" t="s">
        <v>144</v>
      </c>
      <c r="C54" s="368">
        <v>4437</v>
      </c>
      <c r="D54" s="368">
        <v>4220</v>
      </c>
      <c r="E54" s="368">
        <v>4580</v>
      </c>
      <c r="F54" s="368">
        <v>4886</v>
      </c>
      <c r="G54" s="368">
        <v>5156</v>
      </c>
      <c r="H54" s="368">
        <v>4544</v>
      </c>
      <c r="I54" s="368">
        <v>4763</v>
      </c>
      <c r="J54" s="368">
        <v>4286</v>
      </c>
      <c r="K54" s="368">
        <v>3673</v>
      </c>
      <c r="L54" s="368">
        <v>3881</v>
      </c>
      <c r="M54" s="368">
        <v>3823</v>
      </c>
      <c r="N54" s="368">
        <v>4131</v>
      </c>
      <c r="O54" s="163">
        <f t="shared" si="2"/>
        <v>52380</v>
      </c>
      <c r="P54" s="4"/>
    </row>
    <row r="55" spans="1:16">
      <c r="A55" s="4"/>
      <c r="B55" s="186" t="s">
        <v>293</v>
      </c>
      <c r="C55" s="368">
        <v>380</v>
      </c>
      <c r="D55" s="368">
        <v>432</v>
      </c>
      <c r="E55" s="368">
        <v>473</v>
      </c>
      <c r="F55" s="368">
        <v>463</v>
      </c>
      <c r="G55" s="368">
        <v>556</v>
      </c>
      <c r="H55" s="368">
        <v>501</v>
      </c>
      <c r="I55" s="368">
        <v>520</v>
      </c>
      <c r="J55" s="368">
        <v>396</v>
      </c>
      <c r="K55" s="368">
        <v>474</v>
      </c>
      <c r="L55" s="368">
        <v>437</v>
      </c>
      <c r="M55" s="368">
        <v>481</v>
      </c>
      <c r="N55" s="368">
        <v>409</v>
      </c>
      <c r="O55" s="163">
        <f t="shared" si="2"/>
        <v>5522</v>
      </c>
      <c r="P55" s="4"/>
    </row>
    <row r="56" spans="1:16">
      <c r="A56" s="4"/>
      <c r="B56" s="186" t="s">
        <v>145</v>
      </c>
      <c r="C56" s="368">
        <v>4193</v>
      </c>
      <c r="D56" s="368">
        <v>4076</v>
      </c>
      <c r="E56" s="368">
        <v>4154</v>
      </c>
      <c r="F56" s="368">
        <v>4764</v>
      </c>
      <c r="G56" s="368">
        <v>4769</v>
      </c>
      <c r="H56" s="368">
        <v>4637</v>
      </c>
      <c r="I56" s="368">
        <v>4567</v>
      </c>
      <c r="J56" s="368">
        <v>3753</v>
      </c>
      <c r="K56" s="368">
        <v>3645</v>
      </c>
      <c r="L56" s="368">
        <v>3828</v>
      </c>
      <c r="M56" s="368">
        <v>3795</v>
      </c>
      <c r="N56" s="368">
        <v>3704</v>
      </c>
      <c r="O56" s="163">
        <f t="shared" si="2"/>
        <v>49885</v>
      </c>
      <c r="P56" s="4"/>
    </row>
    <row r="57" spans="1:16">
      <c r="A57" s="4"/>
      <c r="B57" s="186" t="s">
        <v>146</v>
      </c>
      <c r="C57" s="368">
        <v>3042</v>
      </c>
      <c r="D57" s="368">
        <v>3231</v>
      </c>
      <c r="E57" s="368">
        <v>3601</v>
      </c>
      <c r="F57" s="368">
        <v>4333</v>
      </c>
      <c r="G57" s="368">
        <v>3422</v>
      </c>
      <c r="H57" s="368">
        <v>3600</v>
      </c>
      <c r="I57" s="368">
        <v>3534</v>
      </c>
      <c r="J57" s="368">
        <v>3313</v>
      </c>
      <c r="K57" s="368">
        <v>2687</v>
      </c>
      <c r="L57" s="368">
        <v>3235</v>
      </c>
      <c r="M57" s="368">
        <v>3092</v>
      </c>
      <c r="N57" s="368">
        <v>3543</v>
      </c>
      <c r="O57" s="163">
        <f t="shared" si="2"/>
        <v>40633</v>
      </c>
      <c r="P57" s="4"/>
    </row>
    <row r="58" spans="1:16">
      <c r="A58" s="4"/>
      <c r="B58" s="186" t="s">
        <v>147</v>
      </c>
      <c r="C58" s="368">
        <v>2969</v>
      </c>
      <c r="D58" s="368">
        <v>2876</v>
      </c>
      <c r="E58" s="368">
        <v>3473</v>
      </c>
      <c r="F58" s="368">
        <v>3488</v>
      </c>
      <c r="G58" s="368">
        <v>3379</v>
      </c>
      <c r="H58" s="368">
        <v>3124</v>
      </c>
      <c r="I58" s="368">
        <v>3054</v>
      </c>
      <c r="J58" s="368">
        <v>3072</v>
      </c>
      <c r="K58" s="368">
        <v>2591</v>
      </c>
      <c r="L58" s="368">
        <v>2884</v>
      </c>
      <c r="M58" s="368">
        <v>2758</v>
      </c>
      <c r="N58" s="368">
        <v>2860</v>
      </c>
      <c r="O58" s="163">
        <f t="shared" si="2"/>
        <v>36528</v>
      </c>
      <c r="P58" s="4"/>
    </row>
    <row r="59" spans="1:16">
      <c r="A59" s="4"/>
      <c r="B59" s="186" t="s">
        <v>148</v>
      </c>
      <c r="C59" s="368">
        <v>3228</v>
      </c>
      <c r="D59" s="368">
        <v>3548</v>
      </c>
      <c r="E59" s="368">
        <v>3332</v>
      </c>
      <c r="F59" s="368">
        <v>3812</v>
      </c>
      <c r="G59" s="368">
        <v>3780</v>
      </c>
      <c r="H59" s="368">
        <v>3652</v>
      </c>
      <c r="I59" s="368">
        <v>3388</v>
      </c>
      <c r="J59" s="368">
        <v>3013</v>
      </c>
      <c r="K59" s="368">
        <v>3028</v>
      </c>
      <c r="L59" s="368">
        <v>3099</v>
      </c>
      <c r="M59" s="368">
        <v>3043</v>
      </c>
      <c r="N59" s="368">
        <v>3015</v>
      </c>
      <c r="O59" s="163">
        <f t="shared" si="2"/>
        <v>39938</v>
      </c>
      <c r="P59" s="4"/>
    </row>
    <row r="60" spans="1:16">
      <c r="A60" s="4"/>
      <c r="B60" s="186" t="s">
        <v>149</v>
      </c>
      <c r="C60" s="368">
        <v>4060</v>
      </c>
      <c r="D60" s="368">
        <v>4299</v>
      </c>
      <c r="E60" s="368">
        <v>4383</v>
      </c>
      <c r="F60" s="368">
        <v>4642</v>
      </c>
      <c r="G60" s="368">
        <v>4547</v>
      </c>
      <c r="H60" s="368">
        <v>4708</v>
      </c>
      <c r="I60" s="368">
        <v>4425</v>
      </c>
      <c r="J60" s="368">
        <v>4031</v>
      </c>
      <c r="K60" s="368">
        <v>3967</v>
      </c>
      <c r="L60" s="368">
        <v>3732</v>
      </c>
      <c r="M60" s="368">
        <v>4324</v>
      </c>
      <c r="N60" s="368">
        <v>4384</v>
      </c>
      <c r="O60" s="163">
        <f t="shared" si="2"/>
        <v>51502</v>
      </c>
      <c r="P60" s="4"/>
    </row>
    <row r="61" spans="1:16">
      <c r="A61" s="4"/>
      <c r="B61" s="186" t="s">
        <v>150</v>
      </c>
      <c r="C61" s="368">
        <v>709</v>
      </c>
      <c r="D61" s="368">
        <v>614</v>
      </c>
      <c r="E61" s="368">
        <v>654</v>
      </c>
      <c r="F61" s="368">
        <v>679</v>
      </c>
      <c r="G61" s="368">
        <v>621</v>
      </c>
      <c r="H61" s="368">
        <v>661</v>
      </c>
      <c r="I61" s="368">
        <v>665</v>
      </c>
      <c r="J61" s="368">
        <v>506</v>
      </c>
      <c r="K61" s="368">
        <v>533</v>
      </c>
      <c r="L61" s="368">
        <v>575</v>
      </c>
      <c r="M61" s="368">
        <v>501</v>
      </c>
      <c r="N61" s="368">
        <v>471</v>
      </c>
      <c r="O61" s="163">
        <f t="shared" si="2"/>
        <v>7189</v>
      </c>
      <c r="P61" s="4"/>
    </row>
    <row r="62" spans="1:16">
      <c r="A62" s="4"/>
      <c r="B62" s="186" t="s">
        <v>151</v>
      </c>
      <c r="C62" s="368">
        <v>781</v>
      </c>
      <c r="D62" s="368">
        <v>891</v>
      </c>
      <c r="E62" s="368">
        <v>675</v>
      </c>
      <c r="F62" s="368">
        <v>719</v>
      </c>
      <c r="G62" s="368">
        <v>714</v>
      </c>
      <c r="H62" s="368">
        <v>767</v>
      </c>
      <c r="I62" s="368">
        <v>801</v>
      </c>
      <c r="J62" s="368">
        <v>571</v>
      </c>
      <c r="K62" s="368">
        <v>674</v>
      </c>
      <c r="L62" s="368">
        <v>605</v>
      </c>
      <c r="M62" s="368">
        <v>619</v>
      </c>
      <c r="N62" s="368">
        <v>686</v>
      </c>
      <c r="O62" s="163">
        <f t="shared" si="2"/>
        <v>8503</v>
      </c>
      <c r="P62" s="4"/>
    </row>
    <row r="63" spans="1:16">
      <c r="A63" s="4"/>
      <c r="B63" s="186" t="s">
        <v>152</v>
      </c>
      <c r="C63" s="368">
        <v>732</v>
      </c>
      <c r="D63" s="368">
        <v>809</v>
      </c>
      <c r="E63" s="368">
        <v>807</v>
      </c>
      <c r="F63" s="368">
        <v>943</v>
      </c>
      <c r="G63" s="368">
        <v>919</v>
      </c>
      <c r="H63" s="368">
        <v>919</v>
      </c>
      <c r="I63" s="368">
        <v>914</v>
      </c>
      <c r="J63" s="368">
        <v>793</v>
      </c>
      <c r="K63" s="368">
        <v>622</v>
      </c>
      <c r="L63" s="368">
        <v>683</v>
      </c>
      <c r="M63" s="368">
        <v>693</v>
      </c>
      <c r="N63" s="368">
        <v>760</v>
      </c>
      <c r="O63" s="163">
        <f t="shared" si="2"/>
        <v>9594</v>
      </c>
      <c r="P63" s="4"/>
    </row>
    <row r="64" spans="1:16">
      <c r="A64" s="4"/>
      <c r="B64" s="186" t="s">
        <v>153</v>
      </c>
      <c r="C64" s="368">
        <v>902</v>
      </c>
      <c r="D64" s="368">
        <v>1065</v>
      </c>
      <c r="E64" s="368">
        <v>1209</v>
      </c>
      <c r="F64" s="368">
        <v>1161</v>
      </c>
      <c r="G64" s="368">
        <v>1150</v>
      </c>
      <c r="H64" s="368">
        <v>1195</v>
      </c>
      <c r="I64" s="368">
        <v>1477</v>
      </c>
      <c r="J64" s="368">
        <v>1024</v>
      </c>
      <c r="K64" s="368">
        <v>964</v>
      </c>
      <c r="L64" s="368">
        <v>986</v>
      </c>
      <c r="M64" s="368">
        <v>1143</v>
      </c>
      <c r="N64" s="368">
        <v>1103</v>
      </c>
      <c r="O64" s="163">
        <f t="shared" si="2"/>
        <v>13379</v>
      </c>
      <c r="P64" s="4"/>
    </row>
    <row r="65" spans="1:16">
      <c r="A65" s="4"/>
      <c r="B65" s="186" t="s">
        <v>154</v>
      </c>
      <c r="C65" s="368">
        <v>3308</v>
      </c>
      <c r="D65" s="368">
        <v>2982</v>
      </c>
      <c r="E65" s="368">
        <v>3557</v>
      </c>
      <c r="F65" s="368">
        <v>3652</v>
      </c>
      <c r="G65" s="368">
        <v>3393</v>
      </c>
      <c r="H65" s="368">
        <v>3413</v>
      </c>
      <c r="I65" s="368">
        <v>3503</v>
      </c>
      <c r="J65" s="368">
        <v>3320</v>
      </c>
      <c r="K65" s="368">
        <v>2986</v>
      </c>
      <c r="L65" s="368">
        <v>2846</v>
      </c>
      <c r="M65" s="368">
        <v>3073</v>
      </c>
      <c r="N65" s="368">
        <v>3282</v>
      </c>
      <c r="O65" s="163">
        <f t="shared" si="2"/>
        <v>39315</v>
      </c>
      <c r="P65" s="4"/>
    </row>
    <row r="66" spans="1:16">
      <c r="A66" s="4"/>
      <c r="B66" s="186" t="s">
        <v>155</v>
      </c>
      <c r="C66" s="368">
        <v>2802</v>
      </c>
      <c r="D66" s="368">
        <v>2787</v>
      </c>
      <c r="E66" s="368">
        <v>2996</v>
      </c>
      <c r="F66" s="368">
        <v>3708</v>
      </c>
      <c r="G66" s="368">
        <v>3334</v>
      </c>
      <c r="H66" s="368">
        <v>3241</v>
      </c>
      <c r="I66" s="368">
        <v>3103</v>
      </c>
      <c r="J66" s="368">
        <v>2258</v>
      </c>
      <c r="K66" s="368">
        <v>2315</v>
      </c>
      <c r="L66" s="368">
        <v>2293</v>
      </c>
      <c r="M66" s="368">
        <v>2511</v>
      </c>
      <c r="N66" s="368">
        <v>2290</v>
      </c>
      <c r="O66" s="163">
        <f t="shared" si="2"/>
        <v>33638</v>
      </c>
      <c r="P66" s="4"/>
    </row>
    <row r="67" spans="1:16">
      <c r="A67" s="4"/>
      <c r="B67" s="186" t="s">
        <v>156</v>
      </c>
      <c r="C67" s="368">
        <v>3268</v>
      </c>
      <c r="D67" s="368">
        <v>3531</v>
      </c>
      <c r="E67" s="368">
        <v>4067</v>
      </c>
      <c r="F67" s="368">
        <v>3776</v>
      </c>
      <c r="G67" s="368">
        <v>3966</v>
      </c>
      <c r="H67" s="368">
        <v>4010</v>
      </c>
      <c r="I67" s="368">
        <v>3548</v>
      </c>
      <c r="J67" s="368">
        <v>4415</v>
      </c>
      <c r="K67" s="368">
        <v>3080</v>
      </c>
      <c r="L67" s="368">
        <v>3085</v>
      </c>
      <c r="M67" s="368">
        <v>3272</v>
      </c>
      <c r="N67" s="368">
        <v>3272</v>
      </c>
      <c r="O67" s="163">
        <f t="shared" si="2"/>
        <v>43290</v>
      </c>
      <c r="P67" s="4"/>
    </row>
    <row r="68" spans="1:16">
      <c r="A68" s="4"/>
      <c r="B68" s="186" t="s">
        <v>205</v>
      </c>
      <c r="C68" s="368">
        <v>1944</v>
      </c>
      <c r="D68" s="368">
        <v>2003</v>
      </c>
      <c r="E68" s="368">
        <v>2190</v>
      </c>
      <c r="F68" s="368">
        <v>2277</v>
      </c>
      <c r="G68" s="368">
        <v>2089</v>
      </c>
      <c r="H68" s="368">
        <v>2101</v>
      </c>
      <c r="I68" s="368">
        <v>2145</v>
      </c>
      <c r="J68" s="368">
        <v>1493</v>
      </c>
      <c r="K68" s="368">
        <v>1625</v>
      </c>
      <c r="L68" s="368">
        <v>1783</v>
      </c>
      <c r="M68" s="368">
        <v>1421</v>
      </c>
      <c r="N68" s="368">
        <v>1922</v>
      </c>
      <c r="O68" s="163">
        <f t="shared" si="2"/>
        <v>22993</v>
      </c>
      <c r="P68" s="4"/>
    </row>
    <row r="69" spans="1:16">
      <c r="A69" s="4"/>
      <c r="B69" s="186" t="s">
        <v>157</v>
      </c>
      <c r="C69" s="368">
        <v>3646</v>
      </c>
      <c r="D69" s="368">
        <v>3957</v>
      </c>
      <c r="E69" s="368">
        <v>3889</v>
      </c>
      <c r="F69" s="368">
        <v>4920</v>
      </c>
      <c r="G69" s="368">
        <v>4134</v>
      </c>
      <c r="H69" s="368">
        <v>4253</v>
      </c>
      <c r="I69" s="368">
        <v>4007</v>
      </c>
      <c r="J69" s="368">
        <v>3532</v>
      </c>
      <c r="K69" s="368">
        <v>3411</v>
      </c>
      <c r="L69" s="368">
        <v>3643</v>
      </c>
      <c r="M69" s="368">
        <v>3737</v>
      </c>
      <c r="N69" s="368">
        <v>3624</v>
      </c>
      <c r="O69" s="163">
        <f t="shared" si="2"/>
        <v>46753</v>
      </c>
      <c r="P69" s="4"/>
    </row>
    <row r="70" spans="1:16">
      <c r="A70" s="4"/>
      <c r="B70" s="186" t="s">
        <v>158</v>
      </c>
      <c r="C70" s="368">
        <v>6086</v>
      </c>
      <c r="D70" s="368">
        <v>5635</v>
      </c>
      <c r="E70" s="368">
        <v>5599</v>
      </c>
      <c r="F70" s="368">
        <v>6190</v>
      </c>
      <c r="G70" s="368">
        <v>5963</v>
      </c>
      <c r="H70" s="368">
        <v>6754</v>
      </c>
      <c r="I70" s="368">
        <v>6649</v>
      </c>
      <c r="J70" s="368">
        <v>5880</v>
      </c>
      <c r="K70" s="368">
        <v>4833</v>
      </c>
      <c r="L70" s="368">
        <v>5240</v>
      </c>
      <c r="M70" s="368">
        <v>5268</v>
      </c>
      <c r="N70" s="368">
        <v>5145</v>
      </c>
      <c r="O70" s="163">
        <f t="shared" si="2"/>
        <v>69242</v>
      </c>
      <c r="P70" s="4"/>
    </row>
    <row r="71" spans="1:16">
      <c r="A71" s="4"/>
      <c r="B71" s="186" t="s">
        <v>161</v>
      </c>
      <c r="C71" s="368">
        <v>1194</v>
      </c>
      <c r="D71" s="368">
        <v>1303</v>
      </c>
      <c r="E71" s="368">
        <v>1365</v>
      </c>
      <c r="F71" s="368">
        <v>1454</v>
      </c>
      <c r="G71" s="368">
        <v>1463</v>
      </c>
      <c r="H71" s="368">
        <v>1503</v>
      </c>
      <c r="I71" s="368">
        <v>1561</v>
      </c>
      <c r="J71" s="368">
        <v>1113</v>
      </c>
      <c r="K71" s="368">
        <v>1392</v>
      </c>
      <c r="L71" s="368">
        <v>1095</v>
      </c>
      <c r="M71" s="368">
        <v>1121</v>
      </c>
      <c r="N71" s="368">
        <v>1133</v>
      </c>
      <c r="O71" s="163">
        <f t="shared" si="2"/>
        <v>15697</v>
      </c>
      <c r="P71" s="4"/>
    </row>
    <row r="72" spans="1:16">
      <c r="A72" s="4"/>
      <c r="B72" s="186" t="s">
        <v>162</v>
      </c>
      <c r="C72" s="368">
        <v>1596</v>
      </c>
      <c r="D72" s="368">
        <v>1767</v>
      </c>
      <c r="E72" s="368">
        <v>2022</v>
      </c>
      <c r="F72" s="368">
        <v>2201</v>
      </c>
      <c r="G72" s="368">
        <v>2082</v>
      </c>
      <c r="H72" s="368">
        <v>2030</v>
      </c>
      <c r="I72" s="368">
        <v>1815</v>
      </c>
      <c r="J72" s="368">
        <v>1674</v>
      </c>
      <c r="K72" s="368">
        <v>1721</v>
      </c>
      <c r="L72" s="368">
        <v>1680</v>
      </c>
      <c r="M72" s="368">
        <v>1763</v>
      </c>
      <c r="N72" s="368">
        <v>1798</v>
      </c>
      <c r="O72" s="163">
        <f t="shared" si="2"/>
        <v>22149</v>
      </c>
      <c r="P72" s="4"/>
    </row>
    <row r="73" spans="1:16">
      <c r="A73" s="4"/>
      <c r="B73" s="186" t="s">
        <v>163</v>
      </c>
      <c r="C73" s="368">
        <v>1712</v>
      </c>
      <c r="D73" s="368">
        <v>1689</v>
      </c>
      <c r="E73" s="368">
        <v>1700</v>
      </c>
      <c r="F73" s="368">
        <v>1784</v>
      </c>
      <c r="G73" s="368">
        <v>1802</v>
      </c>
      <c r="H73" s="368">
        <v>1844</v>
      </c>
      <c r="I73" s="368">
        <v>1860</v>
      </c>
      <c r="J73" s="368">
        <v>1882</v>
      </c>
      <c r="K73" s="368">
        <v>1529</v>
      </c>
      <c r="L73" s="368">
        <v>1507</v>
      </c>
      <c r="M73" s="368">
        <v>1672</v>
      </c>
      <c r="N73" s="368">
        <v>1717</v>
      </c>
      <c r="O73" s="163">
        <f t="shared" si="2"/>
        <v>20698</v>
      </c>
      <c r="P73" s="4"/>
    </row>
    <row r="74" spans="1:16">
      <c r="A74" s="4"/>
      <c r="B74" s="186" t="s">
        <v>166</v>
      </c>
      <c r="C74" s="368">
        <v>1752</v>
      </c>
      <c r="D74" s="368">
        <v>1599</v>
      </c>
      <c r="E74" s="368">
        <v>1787</v>
      </c>
      <c r="F74" s="368">
        <v>1976</v>
      </c>
      <c r="G74" s="368">
        <v>1874</v>
      </c>
      <c r="H74" s="368">
        <v>1786</v>
      </c>
      <c r="I74" s="368">
        <v>1695</v>
      </c>
      <c r="J74" s="368">
        <v>1501</v>
      </c>
      <c r="K74" s="368">
        <v>1461</v>
      </c>
      <c r="L74" s="368">
        <v>1503</v>
      </c>
      <c r="M74" s="368">
        <v>1390</v>
      </c>
      <c r="N74" s="368">
        <v>1540</v>
      </c>
      <c r="O74" s="163">
        <f t="shared" si="2"/>
        <v>19864</v>
      </c>
      <c r="P74" s="4"/>
    </row>
    <row r="75" spans="1:16">
      <c r="A75" s="4"/>
      <c r="B75" s="186" t="s">
        <v>167</v>
      </c>
      <c r="C75" s="368">
        <v>1388</v>
      </c>
      <c r="D75" s="368">
        <v>1581</v>
      </c>
      <c r="E75" s="368">
        <v>1686</v>
      </c>
      <c r="F75" s="368">
        <v>1920</v>
      </c>
      <c r="G75" s="368">
        <v>1737</v>
      </c>
      <c r="H75" s="368">
        <v>1713</v>
      </c>
      <c r="I75" s="368">
        <v>1823</v>
      </c>
      <c r="J75" s="368">
        <v>1530</v>
      </c>
      <c r="K75" s="368">
        <v>1363</v>
      </c>
      <c r="L75" s="368">
        <v>1433</v>
      </c>
      <c r="M75" s="368">
        <v>1531</v>
      </c>
      <c r="N75" s="368">
        <v>1559</v>
      </c>
      <c r="O75" s="163">
        <f t="shared" si="2"/>
        <v>19264</v>
      </c>
      <c r="P75" s="4"/>
    </row>
    <row r="76" spans="1:16">
      <c r="A76" s="4"/>
      <c r="B76" s="186" t="s">
        <v>305</v>
      </c>
      <c r="C76" s="368">
        <v>1239</v>
      </c>
      <c r="D76" s="368">
        <v>1354</v>
      </c>
      <c r="E76" s="368">
        <v>1538</v>
      </c>
      <c r="F76" s="368">
        <v>1961</v>
      </c>
      <c r="G76" s="368">
        <v>1612</v>
      </c>
      <c r="H76" s="368">
        <v>1514</v>
      </c>
      <c r="I76" s="368">
        <v>1593</v>
      </c>
      <c r="J76" s="368">
        <v>1417</v>
      </c>
      <c r="K76" s="368">
        <v>1502</v>
      </c>
      <c r="L76" s="368">
        <v>1327</v>
      </c>
      <c r="M76" s="368">
        <v>1504</v>
      </c>
      <c r="N76" s="368">
        <v>1388</v>
      </c>
      <c r="O76" s="163">
        <f t="shared" si="2"/>
        <v>17949</v>
      </c>
      <c r="P76" s="4"/>
    </row>
    <row r="77" spans="1:16">
      <c r="A77" s="4"/>
      <c r="B77" s="186" t="s">
        <v>206</v>
      </c>
      <c r="C77" s="368">
        <v>29</v>
      </c>
      <c r="D77" s="368">
        <v>38</v>
      </c>
      <c r="E77" s="368">
        <v>53</v>
      </c>
      <c r="F77" s="368">
        <v>40</v>
      </c>
      <c r="G77" s="368">
        <v>42</v>
      </c>
      <c r="H77" s="368">
        <v>53</v>
      </c>
      <c r="I77" s="368">
        <v>54</v>
      </c>
      <c r="J77" s="368">
        <v>16</v>
      </c>
      <c r="K77" s="368">
        <v>56</v>
      </c>
      <c r="L77" s="368">
        <v>60</v>
      </c>
      <c r="M77" s="368">
        <v>53</v>
      </c>
      <c r="N77" s="368">
        <v>64</v>
      </c>
      <c r="O77" s="163">
        <f t="shared" si="2"/>
        <v>558</v>
      </c>
      <c r="P77" s="4"/>
    </row>
    <row r="78" spans="1:16">
      <c r="A78" s="4"/>
      <c r="B78" s="186" t="s">
        <v>168</v>
      </c>
      <c r="C78" s="368">
        <v>214</v>
      </c>
      <c r="D78" s="368">
        <v>145</v>
      </c>
      <c r="E78" s="368">
        <v>175</v>
      </c>
      <c r="F78" s="368">
        <v>181</v>
      </c>
      <c r="G78" s="368">
        <v>205</v>
      </c>
      <c r="H78" s="368">
        <v>205</v>
      </c>
      <c r="I78" s="368">
        <v>208</v>
      </c>
      <c r="J78" s="368">
        <v>117</v>
      </c>
      <c r="K78" s="368">
        <v>113</v>
      </c>
      <c r="L78" s="368">
        <v>98</v>
      </c>
      <c r="M78" s="368">
        <v>107</v>
      </c>
      <c r="N78" s="368">
        <v>125</v>
      </c>
      <c r="O78" s="163">
        <f t="shared" si="2"/>
        <v>1893</v>
      </c>
      <c r="P78" s="4"/>
    </row>
    <row r="79" spans="1:16">
      <c r="A79" s="4"/>
      <c r="B79" s="186" t="s">
        <v>160</v>
      </c>
      <c r="C79" s="368">
        <v>594</v>
      </c>
      <c r="D79" s="368">
        <v>625</v>
      </c>
      <c r="E79" s="368">
        <v>678</v>
      </c>
      <c r="F79" s="368">
        <v>799</v>
      </c>
      <c r="G79" s="368">
        <v>726</v>
      </c>
      <c r="H79" s="368">
        <v>686</v>
      </c>
      <c r="I79" s="368">
        <v>627</v>
      </c>
      <c r="J79" s="368">
        <v>534</v>
      </c>
      <c r="K79" s="368">
        <v>542</v>
      </c>
      <c r="L79" s="368">
        <v>579</v>
      </c>
      <c r="M79" s="368">
        <v>622</v>
      </c>
      <c r="N79" s="368">
        <v>693</v>
      </c>
      <c r="O79" s="163">
        <f t="shared" si="2"/>
        <v>7705</v>
      </c>
      <c r="P79" s="4"/>
    </row>
    <row r="80" spans="1:16">
      <c r="A80" s="4"/>
      <c r="B80" s="186" t="s">
        <v>164</v>
      </c>
      <c r="C80" s="368">
        <v>1252</v>
      </c>
      <c r="D80" s="368">
        <v>1266</v>
      </c>
      <c r="E80" s="368">
        <v>1250</v>
      </c>
      <c r="F80" s="368">
        <v>1426</v>
      </c>
      <c r="G80" s="368">
        <v>1424</v>
      </c>
      <c r="H80" s="368">
        <v>1408</v>
      </c>
      <c r="I80" s="368">
        <v>1404</v>
      </c>
      <c r="J80" s="368">
        <v>1425</v>
      </c>
      <c r="K80" s="368">
        <v>1111</v>
      </c>
      <c r="L80" s="368">
        <v>1030</v>
      </c>
      <c r="M80" s="368">
        <v>1019</v>
      </c>
      <c r="N80" s="368">
        <v>1063</v>
      </c>
      <c r="O80" s="163">
        <f t="shared" ref="O80:O129" si="5">SUM(C80:N80)</f>
        <v>15078</v>
      </c>
      <c r="P80" s="4"/>
    </row>
    <row r="81" spans="1:16">
      <c r="A81" s="4"/>
      <c r="B81" s="186" t="s">
        <v>165</v>
      </c>
      <c r="C81" s="368">
        <v>2437</v>
      </c>
      <c r="D81" s="368">
        <v>2330</v>
      </c>
      <c r="E81" s="368">
        <v>3253</v>
      </c>
      <c r="F81" s="368">
        <v>3017</v>
      </c>
      <c r="G81" s="368">
        <v>2954</v>
      </c>
      <c r="H81" s="368">
        <v>3437</v>
      </c>
      <c r="I81" s="368">
        <v>2868</v>
      </c>
      <c r="J81" s="368">
        <v>2575</v>
      </c>
      <c r="K81" s="368">
        <v>2259</v>
      </c>
      <c r="L81" s="368">
        <v>2953</v>
      </c>
      <c r="M81" s="368">
        <v>2496</v>
      </c>
      <c r="N81" s="368">
        <v>2385</v>
      </c>
      <c r="O81" s="163">
        <f t="shared" si="5"/>
        <v>32964</v>
      </c>
      <c r="P81" s="4"/>
    </row>
    <row r="82" spans="1:16">
      <c r="A82" s="4"/>
      <c r="B82" s="186" t="s">
        <v>159</v>
      </c>
      <c r="C82" s="368">
        <v>3533</v>
      </c>
      <c r="D82" s="368">
        <v>3541</v>
      </c>
      <c r="E82" s="368">
        <v>3643</v>
      </c>
      <c r="F82" s="368">
        <v>4588</v>
      </c>
      <c r="G82" s="368">
        <v>4253</v>
      </c>
      <c r="H82" s="368">
        <v>4038</v>
      </c>
      <c r="I82" s="368">
        <v>4235</v>
      </c>
      <c r="J82" s="368">
        <v>3154</v>
      </c>
      <c r="K82" s="368">
        <v>3305</v>
      </c>
      <c r="L82" s="368">
        <v>3196</v>
      </c>
      <c r="M82" s="419">
        <v>3641</v>
      </c>
      <c r="N82" s="419">
        <v>3653</v>
      </c>
      <c r="O82" s="163">
        <f t="shared" si="5"/>
        <v>44780</v>
      </c>
      <c r="P82" s="4"/>
    </row>
    <row r="83" spans="1:16">
      <c r="A83" s="4"/>
      <c r="B83" s="336" t="s">
        <v>169</v>
      </c>
      <c r="C83" s="166">
        <f t="shared" ref="C83:N83" si="6">SUM(C54:C82)</f>
        <v>63427</v>
      </c>
      <c r="D83" s="166">
        <f t="shared" si="6"/>
        <v>64194</v>
      </c>
      <c r="E83" s="166">
        <f t="shared" si="6"/>
        <v>68789</v>
      </c>
      <c r="F83" s="166">
        <f t="shared" si="6"/>
        <v>75760</v>
      </c>
      <c r="G83" s="166">
        <f t="shared" si="6"/>
        <v>72066</v>
      </c>
      <c r="H83" s="166">
        <f t="shared" si="6"/>
        <v>72297</v>
      </c>
      <c r="I83" s="166">
        <f t="shared" si="6"/>
        <v>70806</v>
      </c>
      <c r="J83" s="166">
        <f t="shared" si="6"/>
        <v>62594</v>
      </c>
      <c r="K83" s="166">
        <f t="shared" ref="K83" si="7">SUM(K54:K82)</f>
        <v>57462</v>
      </c>
      <c r="L83" s="166">
        <f t="shared" si="6"/>
        <v>59296</v>
      </c>
      <c r="M83" s="166">
        <f t="shared" si="6"/>
        <v>60473</v>
      </c>
      <c r="N83" s="166">
        <f t="shared" si="6"/>
        <v>61719</v>
      </c>
      <c r="O83" s="163">
        <f t="shared" si="5"/>
        <v>788883</v>
      </c>
      <c r="P83" s="4"/>
    </row>
    <row r="84" spans="1:16">
      <c r="A84" s="4"/>
      <c r="B84" s="186" t="s">
        <v>170</v>
      </c>
      <c r="C84" s="368">
        <v>2792</v>
      </c>
      <c r="D84" s="368">
        <v>2847</v>
      </c>
      <c r="E84" s="368">
        <v>2903</v>
      </c>
      <c r="F84" s="368">
        <v>3302</v>
      </c>
      <c r="G84" s="368">
        <v>3407</v>
      </c>
      <c r="H84" s="368">
        <v>3604</v>
      </c>
      <c r="I84" s="368">
        <v>2950</v>
      </c>
      <c r="J84" s="368">
        <v>2214</v>
      </c>
      <c r="K84" s="368">
        <v>2689</v>
      </c>
      <c r="L84" s="368">
        <v>3241</v>
      </c>
      <c r="M84" s="368">
        <v>2824</v>
      </c>
      <c r="N84" s="419">
        <v>3142</v>
      </c>
      <c r="O84" s="163">
        <f t="shared" si="5"/>
        <v>35915</v>
      </c>
      <c r="P84" s="4"/>
    </row>
    <row r="85" spans="1:16">
      <c r="A85" s="4"/>
      <c r="B85" s="186" t="s">
        <v>171</v>
      </c>
      <c r="C85" s="368">
        <v>256</v>
      </c>
      <c r="D85" s="368">
        <v>258</v>
      </c>
      <c r="E85" s="368">
        <v>258</v>
      </c>
      <c r="F85" s="368">
        <v>258</v>
      </c>
      <c r="G85" s="368">
        <v>257</v>
      </c>
      <c r="H85" s="368">
        <v>263</v>
      </c>
      <c r="I85" s="368">
        <v>395</v>
      </c>
      <c r="J85" s="368">
        <v>425</v>
      </c>
      <c r="K85" s="368">
        <v>283</v>
      </c>
      <c r="L85" s="368">
        <v>182</v>
      </c>
      <c r="M85" s="368">
        <v>197</v>
      </c>
      <c r="N85" s="419">
        <v>201</v>
      </c>
      <c r="O85" s="163">
        <f t="shared" si="5"/>
        <v>3233</v>
      </c>
      <c r="P85" s="4"/>
    </row>
    <row r="86" spans="1:16">
      <c r="A86" s="4"/>
      <c r="B86" s="186" t="s">
        <v>172</v>
      </c>
      <c r="C86" s="368">
        <v>37</v>
      </c>
      <c r="D86" s="368">
        <v>37</v>
      </c>
      <c r="E86" s="368">
        <v>45</v>
      </c>
      <c r="F86" s="368">
        <v>36</v>
      </c>
      <c r="G86" s="368">
        <v>36</v>
      </c>
      <c r="H86" s="368">
        <v>36</v>
      </c>
      <c r="I86" s="368">
        <v>36</v>
      </c>
      <c r="J86" s="368">
        <v>23</v>
      </c>
      <c r="K86" s="368">
        <v>36</v>
      </c>
      <c r="L86" s="368">
        <v>15</v>
      </c>
      <c r="M86" s="368">
        <v>75</v>
      </c>
      <c r="N86" s="419">
        <v>15</v>
      </c>
      <c r="O86" s="163">
        <f t="shared" si="5"/>
        <v>427</v>
      </c>
      <c r="P86" s="4"/>
    </row>
    <row r="87" spans="1:16">
      <c r="A87" s="4"/>
      <c r="B87" s="186" t="s">
        <v>173</v>
      </c>
      <c r="C87" s="368">
        <v>63</v>
      </c>
      <c r="D87" s="368">
        <v>92</v>
      </c>
      <c r="E87" s="368">
        <v>133</v>
      </c>
      <c r="F87" s="368">
        <v>164</v>
      </c>
      <c r="G87" s="368">
        <v>110</v>
      </c>
      <c r="H87" s="368">
        <v>263</v>
      </c>
      <c r="I87" s="368">
        <v>73</v>
      </c>
      <c r="J87" s="368">
        <v>75</v>
      </c>
      <c r="K87" s="368">
        <v>91</v>
      </c>
      <c r="L87" s="368">
        <v>79</v>
      </c>
      <c r="M87" s="368">
        <v>98</v>
      </c>
      <c r="N87" s="419">
        <v>124</v>
      </c>
      <c r="O87" s="163">
        <f t="shared" si="5"/>
        <v>1365</v>
      </c>
      <c r="P87" s="4"/>
    </row>
    <row r="88" spans="1:16">
      <c r="A88" s="4"/>
      <c r="B88" s="186" t="s">
        <v>174</v>
      </c>
      <c r="C88" s="368">
        <v>979</v>
      </c>
      <c r="D88" s="368">
        <v>830</v>
      </c>
      <c r="E88" s="368">
        <v>954</v>
      </c>
      <c r="F88" s="368">
        <v>992</v>
      </c>
      <c r="G88" s="368">
        <v>1090</v>
      </c>
      <c r="H88" s="368">
        <v>1191</v>
      </c>
      <c r="I88" s="368">
        <v>858</v>
      </c>
      <c r="J88" s="368">
        <v>874</v>
      </c>
      <c r="K88" s="368">
        <v>874</v>
      </c>
      <c r="L88" s="368">
        <v>892</v>
      </c>
      <c r="M88" s="368">
        <v>855</v>
      </c>
      <c r="N88" s="419">
        <v>814</v>
      </c>
      <c r="O88" s="163">
        <f t="shared" si="5"/>
        <v>11203</v>
      </c>
      <c r="P88" s="4"/>
    </row>
    <row r="89" spans="1:16">
      <c r="A89" s="4"/>
      <c r="B89" s="186" t="s">
        <v>175</v>
      </c>
      <c r="C89" s="368">
        <v>19</v>
      </c>
      <c r="D89" s="368">
        <v>19</v>
      </c>
      <c r="E89" s="368">
        <v>34</v>
      </c>
      <c r="F89" s="368">
        <v>21</v>
      </c>
      <c r="G89" s="368">
        <v>21</v>
      </c>
      <c r="H89" s="368">
        <v>21</v>
      </c>
      <c r="I89" s="368"/>
      <c r="J89" s="368">
        <v>10</v>
      </c>
      <c r="K89" s="368">
        <v>15</v>
      </c>
      <c r="L89" s="368">
        <v>8</v>
      </c>
      <c r="M89" s="368">
        <v>8</v>
      </c>
      <c r="N89" s="419">
        <v>8</v>
      </c>
      <c r="O89" s="163">
        <f t="shared" si="5"/>
        <v>184</v>
      </c>
      <c r="P89" s="4"/>
    </row>
    <row r="90" spans="1:16">
      <c r="A90" s="4"/>
      <c r="B90" s="186" t="s">
        <v>176</v>
      </c>
      <c r="C90" s="368">
        <v>416</v>
      </c>
      <c r="D90" s="368">
        <v>415</v>
      </c>
      <c r="E90" s="368">
        <v>532</v>
      </c>
      <c r="F90" s="368">
        <v>508</v>
      </c>
      <c r="G90" s="368">
        <v>481</v>
      </c>
      <c r="H90" s="368">
        <v>474</v>
      </c>
      <c r="I90" s="368">
        <v>577</v>
      </c>
      <c r="J90" s="368">
        <v>397</v>
      </c>
      <c r="K90" s="368">
        <v>419</v>
      </c>
      <c r="L90" s="368">
        <v>511</v>
      </c>
      <c r="M90" s="368">
        <v>483</v>
      </c>
      <c r="N90" s="419">
        <v>508</v>
      </c>
      <c r="O90" s="163">
        <f t="shared" si="5"/>
        <v>5721</v>
      </c>
      <c r="P90" s="4"/>
    </row>
    <row r="91" spans="1:16">
      <c r="A91" s="4"/>
      <c r="B91" s="186" t="s">
        <v>177</v>
      </c>
      <c r="C91" s="368">
        <v>504</v>
      </c>
      <c r="D91" s="368">
        <v>510</v>
      </c>
      <c r="E91" s="368">
        <v>532</v>
      </c>
      <c r="F91" s="368">
        <v>573</v>
      </c>
      <c r="G91" s="368">
        <v>647</v>
      </c>
      <c r="H91" s="368">
        <v>658</v>
      </c>
      <c r="I91" s="368">
        <v>412</v>
      </c>
      <c r="J91" s="368">
        <v>459</v>
      </c>
      <c r="K91" s="368">
        <v>512</v>
      </c>
      <c r="L91" s="368">
        <v>478</v>
      </c>
      <c r="M91" s="368">
        <v>482</v>
      </c>
      <c r="N91" s="419">
        <v>555</v>
      </c>
      <c r="O91" s="163">
        <f t="shared" si="5"/>
        <v>6322</v>
      </c>
      <c r="P91" s="4"/>
    </row>
    <row r="92" spans="1:16">
      <c r="A92" s="4"/>
      <c r="B92" s="186" t="s">
        <v>178</v>
      </c>
      <c r="C92" s="368">
        <v>128</v>
      </c>
      <c r="D92" s="368">
        <v>128</v>
      </c>
      <c r="E92" s="368">
        <v>128</v>
      </c>
      <c r="F92" s="368">
        <v>128</v>
      </c>
      <c r="G92" s="368">
        <v>126</v>
      </c>
      <c r="H92" s="368">
        <v>134</v>
      </c>
      <c r="I92" s="368">
        <v>125</v>
      </c>
      <c r="J92" s="368">
        <v>89</v>
      </c>
      <c r="K92" s="368">
        <v>89</v>
      </c>
      <c r="L92" s="368">
        <v>89</v>
      </c>
      <c r="M92" s="368">
        <v>89</v>
      </c>
      <c r="N92" s="419">
        <v>89</v>
      </c>
      <c r="O92" s="163">
        <f t="shared" si="5"/>
        <v>1342</v>
      </c>
      <c r="P92" s="4"/>
    </row>
    <row r="93" spans="1:16">
      <c r="A93" s="4"/>
      <c r="B93" s="186" t="s">
        <v>185</v>
      </c>
      <c r="C93" s="368">
        <v>508</v>
      </c>
      <c r="D93" s="368">
        <v>423</v>
      </c>
      <c r="E93" s="368">
        <v>366</v>
      </c>
      <c r="F93" s="368">
        <v>512</v>
      </c>
      <c r="G93" s="368">
        <v>416</v>
      </c>
      <c r="H93" s="368">
        <v>623</v>
      </c>
      <c r="I93" s="368">
        <v>290</v>
      </c>
      <c r="J93" s="368">
        <v>293</v>
      </c>
      <c r="K93" s="368">
        <v>296</v>
      </c>
      <c r="L93" s="368">
        <v>277</v>
      </c>
      <c r="M93" s="368">
        <v>292</v>
      </c>
      <c r="N93" s="419">
        <v>257</v>
      </c>
      <c r="O93" s="163">
        <f t="shared" si="5"/>
        <v>4553</v>
      </c>
      <c r="P93" s="4"/>
    </row>
    <row r="94" spans="1:16">
      <c r="A94" s="4"/>
      <c r="B94" s="186" t="s">
        <v>179</v>
      </c>
      <c r="C94" s="368">
        <v>489</v>
      </c>
      <c r="D94" s="368">
        <v>506</v>
      </c>
      <c r="E94" s="368">
        <v>441</v>
      </c>
      <c r="F94" s="368">
        <v>634</v>
      </c>
      <c r="G94" s="368">
        <v>586</v>
      </c>
      <c r="H94" s="368">
        <v>569</v>
      </c>
      <c r="I94" s="368">
        <v>589</v>
      </c>
      <c r="J94" s="368">
        <v>408</v>
      </c>
      <c r="K94" s="368">
        <v>420</v>
      </c>
      <c r="L94" s="368">
        <v>661</v>
      </c>
      <c r="M94" s="368">
        <v>486</v>
      </c>
      <c r="N94" s="419">
        <v>490</v>
      </c>
      <c r="O94" s="163">
        <f t="shared" si="5"/>
        <v>6279</v>
      </c>
      <c r="P94" s="4"/>
    </row>
    <row r="95" spans="1:16">
      <c r="A95" s="4"/>
      <c r="B95" s="186" t="s">
        <v>180</v>
      </c>
      <c r="C95" s="368">
        <v>914</v>
      </c>
      <c r="D95" s="368">
        <v>925</v>
      </c>
      <c r="E95" s="368">
        <v>1016</v>
      </c>
      <c r="F95" s="368">
        <v>1062</v>
      </c>
      <c r="G95" s="368">
        <v>1104</v>
      </c>
      <c r="H95" s="368">
        <v>1109</v>
      </c>
      <c r="I95" s="368">
        <v>1083</v>
      </c>
      <c r="J95" s="368">
        <v>1283</v>
      </c>
      <c r="K95" s="368">
        <v>1170</v>
      </c>
      <c r="L95" s="368">
        <v>1162</v>
      </c>
      <c r="M95" s="368">
        <v>1148</v>
      </c>
      <c r="N95" s="419">
        <v>1106</v>
      </c>
      <c r="O95" s="163">
        <f t="shared" si="5"/>
        <v>13082</v>
      </c>
      <c r="P95" s="4"/>
    </row>
    <row r="96" spans="1:16">
      <c r="A96" s="4"/>
      <c r="B96" s="186" t="s">
        <v>181</v>
      </c>
      <c r="C96" s="368">
        <v>202</v>
      </c>
      <c r="D96" s="368">
        <v>203</v>
      </c>
      <c r="E96" s="368">
        <v>272</v>
      </c>
      <c r="F96" s="368">
        <v>244</v>
      </c>
      <c r="G96" s="368">
        <v>292</v>
      </c>
      <c r="H96" s="368">
        <v>229</v>
      </c>
      <c r="I96" s="368">
        <v>203</v>
      </c>
      <c r="J96" s="368">
        <v>203</v>
      </c>
      <c r="K96" s="368">
        <v>193</v>
      </c>
      <c r="L96" s="368">
        <v>229</v>
      </c>
      <c r="M96" s="368">
        <v>200</v>
      </c>
      <c r="N96" s="419">
        <v>198</v>
      </c>
      <c r="O96" s="163">
        <f t="shared" si="5"/>
        <v>2668</v>
      </c>
      <c r="P96" s="4"/>
    </row>
    <row r="97" spans="1:16">
      <c r="A97" s="4"/>
      <c r="B97" s="186" t="s">
        <v>182</v>
      </c>
      <c r="C97" s="368">
        <v>185</v>
      </c>
      <c r="D97" s="368">
        <v>185</v>
      </c>
      <c r="E97" s="368">
        <v>178</v>
      </c>
      <c r="F97" s="368">
        <v>180</v>
      </c>
      <c r="G97" s="368">
        <v>180</v>
      </c>
      <c r="H97" s="368">
        <v>180</v>
      </c>
      <c r="I97" s="368">
        <v>183</v>
      </c>
      <c r="J97" s="368">
        <v>184</v>
      </c>
      <c r="K97" s="368">
        <v>186</v>
      </c>
      <c r="L97" s="368">
        <v>186</v>
      </c>
      <c r="M97" s="368">
        <v>191</v>
      </c>
      <c r="N97" s="419">
        <v>193</v>
      </c>
      <c r="O97" s="163">
        <f t="shared" si="5"/>
        <v>2211</v>
      </c>
      <c r="P97" s="4"/>
    </row>
    <row r="98" spans="1:16">
      <c r="A98" s="4"/>
      <c r="B98" s="186" t="s">
        <v>183</v>
      </c>
      <c r="C98" s="368">
        <v>51</v>
      </c>
      <c r="D98" s="368">
        <v>51</v>
      </c>
      <c r="E98" s="368">
        <v>51</v>
      </c>
      <c r="F98" s="368">
        <v>54</v>
      </c>
      <c r="G98" s="368">
        <v>64</v>
      </c>
      <c r="H98" s="368">
        <v>54</v>
      </c>
      <c r="I98" s="368">
        <v>21</v>
      </c>
      <c r="J98" s="368">
        <v>21</v>
      </c>
      <c r="K98" s="368">
        <v>21</v>
      </c>
      <c r="L98" s="368">
        <v>21</v>
      </c>
      <c r="M98" s="368">
        <v>21</v>
      </c>
      <c r="N98" s="419">
        <v>25</v>
      </c>
      <c r="O98" s="163">
        <f t="shared" si="5"/>
        <v>455</v>
      </c>
      <c r="P98" s="4"/>
    </row>
    <row r="99" spans="1:16">
      <c r="A99" s="4"/>
      <c r="B99" s="186" t="s">
        <v>184</v>
      </c>
      <c r="C99" s="368">
        <v>445</v>
      </c>
      <c r="D99" s="368">
        <v>423</v>
      </c>
      <c r="E99" s="368">
        <v>424</v>
      </c>
      <c r="F99" s="368">
        <v>467</v>
      </c>
      <c r="G99" s="368">
        <v>434</v>
      </c>
      <c r="H99" s="368">
        <v>445</v>
      </c>
      <c r="I99" s="368">
        <v>370</v>
      </c>
      <c r="J99" s="368">
        <v>391</v>
      </c>
      <c r="K99" s="368">
        <v>375</v>
      </c>
      <c r="L99" s="368">
        <v>374</v>
      </c>
      <c r="M99" s="368">
        <v>387</v>
      </c>
      <c r="N99" s="419">
        <v>374</v>
      </c>
      <c r="O99" s="163">
        <f t="shared" si="5"/>
        <v>4909</v>
      </c>
      <c r="P99" s="4"/>
    </row>
    <row r="100" spans="1:16">
      <c r="A100" s="4"/>
      <c r="B100" s="336" t="s">
        <v>186</v>
      </c>
      <c r="C100" s="166">
        <f t="shared" ref="C100:G100" si="8">SUM(C84:C99)</f>
        <v>7988</v>
      </c>
      <c r="D100" s="166">
        <f t="shared" si="8"/>
        <v>7852</v>
      </c>
      <c r="E100" s="166">
        <f t="shared" si="8"/>
        <v>8267</v>
      </c>
      <c r="F100" s="166">
        <f t="shared" si="8"/>
        <v>9135</v>
      </c>
      <c r="G100" s="166">
        <f t="shared" si="8"/>
        <v>9251</v>
      </c>
      <c r="H100" s="166">
        <f t="shared" ref="H100:N100" si="9">SUM(H84:H99)</f>
        <v>9853</v>
      </c>
      <c r="I100" s="166">
        <f t="shared" si="9"/>
        <v>8165</v>
      </c>
      <c r="J100" s="166">
        <f t="shared" si="9"/>
        <v>7349</v>
      </c>
      <c r="K100" s="166">
        <f t="shared" ref="K100" si="10">SUM(K84:K99)</f>
        <v>7669</v>
      </c>
      <c r="L100" s="166">
        <f t="shared" si="9"/>
        <v>8405</v>
      </c>
      <c r="M100" s="163">
        <f t="shared" si="9"/>
        <v>7836</v>
      </c>
      <c r="N100" s="163">
        <f t="shared" si="9"/>
        <v>8099</v>
      </c>
      <c r="O100" s="163">
        <f t="shared" si="5"/>
        <v>99869</v>
      </c>
      <c r="P100" s="4"/>
    </row>
    <row r="101" spans="1:16">
      <c r="A101" s="4"/>
      <c r="B101" s="186" t="s">
        <v>187</v>
      </c>
      <c r="C101" s="368">
        <v>18759</v>
      </c>
      <c r="D101" s="368">
        <v>18880</v>
      </c>
      <c r="E101" s="368">
        <v>19160</v>
      </c>
      <c r="F101" s="368">
        <v>22612</v>
      </c>
      <c r="G101" s="368">
        <v>23221</v>
      </c>
      <c r="H101" s="368">
        <v>21178</v>
      </c>
      <c r="I101" s="368">
        <v>21305</v>
      </c>
      <c r="J101" s="368">
        <v>6420</v>
      </c>
      <c r="K101" s="368">
        <v>19548</v>
      </c>
      <c r="L101" s="368">
        <v>26798</v>
      </c>
      <c r="M101" s="420">
        <v>23710</v>
      </c>
      <c r="N101" s="419">
        <v>22371</v>
      </c>
      <c r="O101" s="163">
        <f t="shared" si="5"/>
        <v>243962</v>
      </c>
      <c r="P101" s="4"/>
    </row>
    <row r="102" spans="1:16">
      <c r="A102" s="4"/>
      <c r="B102" s="186" t="s">
        <v>188</v>
      </c>
      <c r="C102" s="368">
        <v>12314</v>
      </c>
      <c r="D102" s="368">
        <v>17364</v>
      </c>
      <c r="E102" s="368">
        <v>14796</v>
      </c>
      <c r="F102" s="368">
        <v>15668</v>
      </c>
      <c r="G102" s="368">
        <v>14290</v>
      </c>
      <c r="H102" s="368">
        <v>18389</v>
      </c>
      <c r="I102" s="368">
        <v>16421</v>
      </c>
      <c r="J102" s="368">
        <v>10346</v>
      </c>
      <c r="K102" s="368">
        <v>13738</v>
      </c>
      <c r="L102" s="368">
        <v>17491</v>
      </c>
      <c r="M102" s="421">
        <v>17584</v>
      </c>
      <c r="N102" s="419">
        <v>17184</v>
      </c>
      <c r="O102" s="163">
        <f t="shared" si="5"/>
        <v>185585</v>
      </c>
      <c r="P102" s="4"/>
    </row>
    <row r="103" spans="1:16">
      <c r="A103" s="4"/>
      <c r="B103" s="186" t="s">
        <v>189</v>
      </c>
      <c r="C103" s="368">
        <v>4505</v>
      </c>
      <c r="D103" s="368">
        <v>3938</v>
      </c>
      <c r="E103" s="368">
        <v>4679</v>
      </c>
      <c r="F103" s="368">
        <v>5081</v>
      </c>
      <c r="G103" s="368">
        <v>4994</v>
      </c>
      <c r="H103" s="368">
        <v>5558</v>
      </c>
      <c r="I103" s="368">
        <v>4937</v>
      </c>
      <c r="J103" s="368">
        <v>2046</v>
      </c>
      <c r="K103" s="368">
        <v>5695</v>
      </c>
      <c r="L103" s="368">
        <v>5476</v>
      </c>
      <c r="M103" s="421">
        <v>4240</v>
      </c>
      <c r="N103" s="419">
        <v>5933</v>
      </c>
      <c r="O103" s="163">
        <f t="shared" si="5"/>
        <v>57082</v>
      </c>
      <c r="P103" s="4"/>
    </row>
    <row r="104" spans="1:16">
      <c r="A104" s="4"/>
      <c r="B104" s="336" t="s">
        <v>190</v>
      </c>
      <c r="C104" s="166">
        <f t="shared" ref="C104:J104" si="11">SUM(C101:C103)</f>
        <v>35578</v>
      </c>
      <c r="D104" s="166">
        <f t="shared" si="11"/>
        <v>40182</v>
      </c>
      <c r="E104" s="166">
        <f t="shared" si="11"/>
        <v>38635</v>
      </c>
      <c r="F104" s="166">
        <f t="shared" si="11"/>
        <v>43361</v>
      </c>
      <c r="G104" s="166">
        <f t="shared" si="11"/>
        <v>42505</v>
      </c>
      <c r="H104" s="166">
        <f t="shared" si="11"/>
        <v>45125</v>
      </c>
      <c r="I104" s="166">
        <f t="shared" si="11"/>
        <v>42663</v>
      </c>
      <c r="J104" s="166">
        <f t="shared" si="11"/>
        <v>18812</v>
      </c>
      <c r="K104" s="166">
        <f t="shared" ref="K104" si="12">SUM(K101:K103)</f>
        <v>38981</v>
      </c>
      <c r="L104" s="166">
        <f>SUM(L101:L103)</f>
        <v>49765</v>
      </c>
      <c r="M104" s="166">
        <f>SUM(M101:M103)</f>
        <v>45534</v>
      </c>
      <c r="N104" s="163">
        <f>SUM(N101:N103)</f>
        <v>45488</v>
      </c>
      <c r="O104" s="163">
        <f t="shared" si="5"/>
        <v>486629</v>
      </c>
      <c r="P104" s="4"/>
    </row>
    <row r="105" spans="1:16">
      <c r="A105" s="4"/>
      <c r="B105" s="186" t="s">
        <v>191</v>
      </c>
      <c r="C105" s="368">
        <v>13042</v>
      </c>
      <c r="D105" s="368">
        <v>9706</v>
      </c>
      <c r="E105" s="368">
        <v>9030</v>
      </c>
      <c r="F105" s="368">
        <v>11809</v>
      </c>
      <c r="G105" s="368">
        <v>11210</v>
      </c>
      <c r="H105" s="368">
        <v>10430</v>
      </c>
      <c r="I105" s="368">
        <v>1972</v>
      </c>
      <c r="J105" s="368">
        <v>13233</v>
      </c>
      <c r="K105" s="368">
        <v>13385</v>
      </c>
      <c r="L105" s="368">
        <v>12545</v>
      </c>
      <c r="M105" s="368">
        <v>10244</v>
      </c>
      <c r="N105" s="419">
        <v>10787</v>
      </c>
      <c r="O105" s="163">
        <f t="shared" si="5"/>
        <v>127393</v>
      </c>
      <c r="P105" s="4"/>
    </row>
    <row r="106" spans="1:16">
      <c r="A106" s="4"/>
      <c r="B106" s="186" t="s">
        <v>270</v>
      </c>
      <c r="C106" s="368">
        <v>75739</v>
      </c>
      <c r="D106" s="368">
        <v>69241</v>
      </c>
      <c r="E106" s="368">
        <v>72644</v>
      </c>
      <c r="F106" s="368">
        <v>72131</v>
      </c>
      <c r="G106" s="368">
        <v>71382</v>
      </c>
      <c r="H106" s="368">
        <v>68272</v>
      </c>
      <c r="I106" s="368">
        <v>66404</v>
      </c>
      <c r="J106" s="368">
        <v>69643</v>
      </c>
      <c r="K106" s="368">
        <v>83716</v>
      </c>
      <c r="L106" s="368">
        <v>85287</v>
      </c>
      <c r="M106" s="368">
        <v>84374</v>
      </c>
      <c r="N106" s="419">
        <v>92854</v>
      </c>
      <c r="O106" s="163">
        <f t="shared" si="5"/>
        <v>911687</v>
      </c>
      <c r="P106" s="4"/>
    </row>
    <row r="107" spans="1:16">
      <c r="A107" s="4"/>
      <c r="B107" s="186" t="s">
        <v>192</v>
      </c>
      <c r="C107" s="368">
        <v>63923</v>
      </c>
      <c r="D107" s="368">
        <v>63165</v>
      </c>
      <c r="E107" s="368">
        <v>65483</v>
      </c>
      <c r="F107" s="368">
        <v>66262</v>
      </c>
      <c r="G107" s="368">
        <v>63765</v>
      </c>
      <c r="H107" s="368">
        <v>67235</v>
      </c>
      <c r="I107" s="368">
        <v>22848</v>
      </c>
      <c r="J107" s="368">
        <v>79057</v>
      </c>
      <c r="K107" s="368">
        <v>73398</v>
      </c>
      <c r="L107" s="368">
        <v>73462</v>
      </c>
      <c r="M107" s="368">
        <v>73788</v>
      </c>
      <c r="N107" s="419">
        <v>74430</v>
      </c>
      <c r="O107" s="163">
        <f t="shared" si="5"/>
        <v>786816</v>
      </c>
      <c r="P107" s="4"/>
    </row>
    <row r="108" spans="1:16">
      <c r="A108" s="4"/>
      <c r="B108" s="186" t="s">
        <v>193</v>
      </c>
      <c r="C108" s="368">
        <v>31732</v>
      </c>
      <c r="D108" s="368">
        <v>34291</v>
      </c>
      <c r="E108" s="368">
        <v>32076</v>
      </c>
      <c r="F108" s="368">
        <v>35198</v>
      </c>
      <c r="G108" s="368">
        <v>35071</v>
      </c>
      <c r="H108" s="368">
        <v>36747</v>
      </c>
      <c r="I108" s="368">
        <v>36998</v>
      </c>
      <c r="J108" s="368">
        <v>21568</v>
      </c>
      <c r="K108" s="368">
        <v>33284</v>
      </c>
      <c r="L108" s="368">
        <v>39577</v>
      </c>
      <c r="M108" s="368">
        <v>40225</v>
      </c>
      <c r="N108" s="419">
        <v>41029</v>
      </c>
      <c r="O108" s="163">
        <f t="shared" si="5"/>
        <v>417796</v>
      </c>
      <c r="P108" s="4"/>
    </row>
    <row r="109" spans="1:16">
      <c r="A109" s="4"/>
      <c r="B109" s="186" t="s">
        <v>194</v>
      </c>
      <c r="C109" s="368">
        <v>196068</v>
      </c>
      <c r="D109" s="368">
        <v>206069</v>
      </c>
      <c r="E109" s="368">
        <v>191340</v>
      </c>
      <c r="F109" s="368">
        <v>186536</v>
      </c>
      <c r="G109" s="368">
        <v>167800</v>
      </c>
      <c r="H109" s="368">
        <v>159732</v>
      </c>
      <c r="I109" s="368">
        <v>114628</v>
      </c>
      <c r="J109" s="368">
        <v>221313</v>
      </c>
      <c r="K109" s="368">
        <v>181557</v>
      </c>
      <c r="L109" s="368">
        <v>178495</v>
      </c>
      <c r="M109" s="368">
        <v>186394</v>
      </c>
      <c r="N109" s="419">
        <v>199021</v>
      </c>
      <c r="O109" s="163">
        <f t="shared" si="5"/>
        <v>2188953</v>
      </c>
      <c r="P109" s="4"/>
    </row>
    <row r="110" spans="1:16">
      <c r="A110" s="4"/>
      <c r="B110" s="336" t="s">
        <v>195</v>
      </c>
      <c r="C110" s="166">
        <f t="shared" ref="C110:N110" si="13">SUM(C105:C109)</f>
        <v>380504</v>
      </c>
      <c r="D110" s="166">
        <f t="shared" si="13"/>
        <v>382472</v>
      </c>
      <c r="E110" s="166">
        <f t="shared" si="13"/>
        <v>370573</v>
      </c>
      <c r="F110" s="166">
        <f t="shared" si="13"/>
        <v>371936</v>
      </c>
      <c r="G110" s="166">
        <f t="shared" si="13"/>
        <v>349228</v>
      </c>
      <c r="H110" s="166">
        <f t="shared" si="13"/>
        <v>342416</v>
      </c>
      <c r="I110" s="166">
        <f t="shared" si="13"/>
        <v>242850</v>
      </c>
      <c r="J110" s="166">
        <f t="shared" si="13"/>
        <v>404814</v>
      </c>
      <c r="K110" s="166">
        <f t="shared" ref="K110" si="14">SUM(K105:K109)</f>
        <v>385340</v>
      </c>
      <c r="L110" s="166">
        <f t="shared" si="13"/>
        <v>389366</v>
      </c>
      <c r="M110" s="166">
        <f t="shared" si="13"/>
        <v>395025</v>
      </c>
      <c r="N110" s="166">
        <f t="shared" si="13"/>
        <v>418121</v>
      </c>
      <c r="O110" s="163">
        <f t="shared" si="5"/>
        <v>4432645</v>
      </c>
      <c r="P110" s="4"/>
    </row>
    <row r="111" spans="1:16">
      <c r="A111" s="4"/>
      <c r="B111" s="186" t="s">
        <v>207</v>
      </c>
      <c r="C111" s="368">
        <v>22098</v>
      </c>
      <c r="D111" s="368">
        <v>21068</v>
      </c>
      <c r="E111" s="368">
        <v>20305</v>
      </c>
      <c r="F111" s="368">
        <v>22582</v>
      </c>
      <c r="G111" s="368">
        <v>19190</v>
      </c>
      <c r="H111" s="368">
        <v>21285</v>
      </c>
      <c r="I111" s="368">
        <v>22554</v>
      </c>
      <c r="J111" s="368">
        <v>14125</v>
      </c>
      <c r="K111" s="368">
        <v>18314</v>
      </c>
      <c r="L111" s="368">
        <v>19023</v>
      </c>
      <c r="M111" s="368">
        <v>22589</v>
      </c>
      <c r="N111" s="419">
        <v>21273</v>
      </c>
      <c r="O111" s="163">
        <f t="shared" si="5"/>
        <v>244406</v>
      </c>
      <c r="P111" s="4"/>
    </row>
    <row r="112" spans="1:16">
      <c r="A112" s="4"/>
      <c r="B112" s="186" t="s">
        <v>196</v>
      </c>
      <c r="C112" s="368">
        <v>18502</v>
      </c>
      <c r="D112" s="368">
        <v>17026</v>
      </c>
      <c r="E112" s="368">
        <v>16179</v>
      </c>
      <c r="F112" s="368">
        <v>19072</v>
      </c>
      <c r="G112" s="368">
        <v>17132</v>
      </c>
      <c r="H112" s="368">
        <v>19045</v>
      </c>
      <c r="I112" s="368">
        <v>19787</v>
      </c>
      <c r="J112" s="368">
        <v>19184</v>
      </c>
      <c r="K112" s="368">
        <v>25575</v>
      </c>
      <c r="L112" s="368">
        <v>19529</v>
      </c>
      <c r="M112" s="368">
        <v>19753</v>
      </c>
      <c r="N112" s="419">
        <v>20600</v>
      </c>
      <c r="O112" s="163">
        <f t="shared" si="5"/>
        <v>231384</v>
      </c>
      <c r="P112" s="4"/>
    </row>
    <row r="113" spans="1:16">
      <c r="A113" s="4"/>
      <c r="B113" s="186" t="s">
        <v>208</v>
      </c>
      <c r="C113" s="368">
        <v>22175</v>
      </c>
      <c r="D113" s="368">
        <v>22955</v>
      </c>
      <c r="E113" s="368">
        <v>22490</v>
      </c>
      <c r="F113" s="368">
        <v>22734</v>
      </c>
      <c r="G113" s="368">
        <v>22621</v>
      </c>
      <c r="H113" s="368">
        <v>23528</v>
      </c>
      <c r="I113" s="368">
        <v>23112</v>
      </c>
      <c r="J113" s="368">
        <v>20399</v>
      </c>
      <c r="K113" s="368">
        <v>25823</v>
      </c>
      <c r="L113" s="368">
        <v>21762</v>
      </c>
      <c r="M113" s="368">
        <v>21110</v>
      </c>
      <c r="N113" s="419">
        <v>22565</v>
      </c>
      <c r="O113" s="163">
        <f t="shared" si="5"/>
        <v>271274</v>
      </c>
      <c r="P113" s="4"/>
    </row>
    <row r="114" spans="1:16">
      <c r="A114" s="4"/>
      <c r="B114" s="186" t="s">
        <v>443</v>
      </c>
      <c r="C114" s="368">
        <v>661</v>
      </c>
      <c r="D114" s="368">
        <v>53041</v>
      </c>
      <c r="E114" s="368">
        <v>52458</v>
      </c>
      <c r="F114" s="368">
        <v>53805</v>
      </c>
      <c r="G114" s="368">
        <v>50760</v>
      </c>
      <c r="H114" s="368">
        <v>53230</v>
      </c>
      <c r="I114" s="368">
        <v>35888</v>
      </c>
      <c r="J114" s="368">
        <v>59754</v>
      </c>
      <c r="K114" s="368">
        <v>57930</v>
      </c>
      <c r="L114" s="368">
        <v>50197</v>
      </c>
      <c r="M114" s="368">
        <v>51689</v>
      </c>
      <c r="N114" s="419">
        <v>52892</v>
      </c>
      <c r="O114" s="163">
        <f t="shared" si="5"/>
        <v>572305</v>
      </c>
      <c r="P114" s="4"/>
    </row>
    <row r="115" spans="1:16">
      <c r="A115" s="4"/>
      <c r="B115" s="186" t="s">
        <v>209</v>
      </c>
      <c r="C115" s="368">
        <v>5590</v>
      </c>
      <c r="D115" s="368">
        <v>6180</v>
      </c>
      <c r="E115" s="368">
        <v>5266</v>
      </c>
      <c r="F115" s="368">
        <v>5935</v>
      </c>
      <c r="G115" s="368">
        <v>4745</v>
      </c>
      <c r="H115" s="368">
        <v>5866</v>
      </c>
      <c r="I115" s="368">
        <v>5509</v>
      </c>
      <c r="J115" s="368">
        <v>9447</v>
      </c>
      <c r="K115" s="368">
        <v>6986</v>
      </c>
      <c r="L115" s="368">
        <v>4929</v>
      </c>
      <c r="M115" s="368">
        <v>5626</v>
      </c>
      <c r="N115" s="419">
        <v>5987</v>
      </c>
      <c r="O115" s="163">
        <f t="shared" si="5"/>
        <v>72066</v>
      </c>
      <c r="P115" s="4"/>
    </row>
    <row r="116" spans="1:16">
      <c r="A116" s="4"/>
      <c r="B116" s="186" t="s">
        <v>235</v>
      </c>
      <c r="C116" s="368">
        <v>39555</v>
      </c>
      <c r="D116" s="368">
        <v>37701</v>
      </c>
      <c r="E116" s="368">
        <v>35970</v>
      </c>
      <c r="F116" s="368">
        <v>43501</v>
      </c>
      <c r="G116" s="368">
        <v>41239</v>
      </c>
      <c r="H116" s="368">
        <v>39770</v>
      </c>
      <c r="I116" s="368">
        <v>16336</v>
      </c>
      <c r="J116" s="368">
        <v>40916</v>
      </c>
      <c r="K116" s="368">
        <v>40058</v>
      </c>
      <c r="L116" s="368">
        <v>36088</v>
      </c>
      <c r="M116" s="368">
        <v>40883</v>
      </c>
      <c r="N116" s="419">
        <v>38832</v>
      </c>
      <c r="O116" s="163">
        <f t="shared" si="5"/>
        <v>450849</v>
      </c>
      <c r="P116" s="4"/>
    </row>
    <row r="117" spans="1:16">
      <c r="A117" s="4"/>
      <c r="B117" s="186" t="s">
        <v>442</v>
      </c>
      <c r="C117" s="368">
        <v>53576</v>
      </c>
      <c r="D117" s="368">
        <v>0</v>
      </c>
      <c r="E117" s="368">
        <v>0</v>
      </c>
      <c r="F117" s="368">
        <v>0</v>
      </c>
      <c r="G117" s="368">
        <v>0</v>
      </c>
      <c r="H117" s="368">
        <v>0</v>
      </c>
      <c r="I117" s="368"/>
      <c r="J117" s="368"/>
      <c r="K117" s="368"/>
      <c r="L117" s="368"/>
      <c r="M117" s="368"/>
      <c r="N117" s="419"/>
      <c r="O117" s="163">
        <f t="shared" si="5"/>
        <v>53576</v>
      </c>
      <c r="P117" s="4"/>
    </row>
    <row r="118" spans="1:16">
      <c r="A118" s="4"/>
      <c r="B118" s="186" t="s">
        <v>198</v>
      </c>
      <c r="C118" s="368">
        <v>1533</v>
      </c>
      <c r="D118" s="368">
        <v>1662</v>
      </c>
      <c r="E118" s="368">
        <v>1430</v>
      </c>
      <c r="F118" s="368">
        <v>1450</v>
      </c>
      <c r="G118" s="368">
        <v>1469</v>
      </c>
      <c r="H118" s="368">
        <v>1528</v>
      </c>
      <c r="I118" s="368">
        <v>932</v>
      </c>
      <c r="J118" s="368">
        <v>1653</v>
      </c>
      <c r="K118" s="368">
        <v>1957</v>
      </c>
      <c r="L118" s="368">
        <v>1252</v>
      </c>
      <c r="M118" s="368">
        <v>1574</v>
      </c>
      <c r="N118" s="419">
        <v>1628</v>
      </c>
      <c r="O118" s="163">
        <f t="shared" si="5"/>
        <v>18068</v>
      </c>
      <c r="P118" s="4"/>
    </row>
    <row r="119" spans="1:16">
      <c r="A119" s="4"/>
      <c r="B119" s="186" t="s">
        <v>444</v>
      </c>
      <c r="C119" s="368">
        <v>52705</v>
      </c>
      <c r="D119" s="368">
        <v>48370</v>
      </c>
      <c r="E119" s="368">
        <v>47972</v>
      </c>
      <c r="F119" s="368">
        <v>49942</v>
      </c>
      <c r="G119" s="368">
        <v>50585</v>
      </c>
      <c r="H119" s="368">
        <v>52602</v>
      </c>
      <c r="I119" s="368">
        <v>36217</v>
      </c>
      <c r="J119" s="368">
        <v>56469</v>
      </c>
      <c r="K119" s="368">
        <v>50940</v>
      </c>
      <c r="L119" s="368">
        <v>43106</v>
      </c>
      <c r="M119" s="368">
        <v>53348</v>
      </c>
      <c r="N119" s="419">
        <v>54770</v>
      </c>
      <c r="O119" s="163">
        <f t="shared" si="5"/>
        <v>597026</v>
      </c>
      <c r="P119" s="4"/>
    </row>
    <row r="120" spans="1:16">
      <c r="A120" s="4"/>
      <c r="B120" s="186" t="s">
        <v>197</v>
      </c>
      <c r="C120" s="368">
        <v>18311</v>
      </c>
      <c r="D120" s="368">
        <v>19346</v>
      </c>
      <c r="E120" s="368">
        <v>17675</v>
      </c>
      <c r="F120" s="368">
        <v>18434</v>
      </c>
      <c r="G120" s="368">
        <v>18402</v>
      </c>
      <c r="H120" s="368">
        <v>20038</v>
      </c>
      <c r="I120" s="368">
        <v>13717</v>
      </c>
      <c r="J120" s="368">
        <v>21417</v>
      </c>
      <c r="K120" s="368">
        <v>19472</v>
      </c>
      <c r="L120" s="368">
        <v>17344</v>
      </c>
      <c r="M120" s="368">
        <v>19972</v>
      </c>
      <c r="N120" s="419">
        <v>20583</v>
      </c>
      <c r="O120" s="163">
        <f t="shared" si="5"/>
        <v>224711</v>
      </c>
      <c r="P120" s="4"/>
    </row>
    <row r="121" spans="1:16">
      <c r="A121" s="4"/>
      <c r="B121" s="186" t="s">
        <v>210</v>
      </c>
      <c r="C121" s="368">
        <v>6690</v>
      </c>
      <c r="D121" s="368">
        <v>6843</v>
      </c>
      <c r="E121" s="368">
        <v>6682</v>
      </c>
      <c r="F121" s="368">
        <v>7429</v>
      </c>
      <c r="G121" s="368">
        <v>6508</v>
      </c>
      <c r="H121" s="368">
        <v>7370</v>
      </c>
      <c r="I121" s="368">
        <v>4624</v>
      </c>
      <c r="J121" s="368">
        <v>6572</v>
      </c>
      <c r="K121" s="368">
        <v>8019</v>
      </c>
      <c r="L121" s="368">
        <v>6676</v>
      </c>
      <c r="M121" s="368">
        <v>7559</v>
      </c>
      <c r="N121" s="419">
        <v>7494</v>
      </c>
      <c r="O121" s="163">
        <f t="shared" si="5"/>
        <v>82466</v>
      </c>
      <c r="P121" s="4"/>
    </row>
    <row r="122" spans="1:16">
      <c r="A122" s="4"/>
      <c r="B122" s="186" t="s">
        <v>211</v>
      </c>
      <c r="C122" s="368">
        <v>13427</v>
      </c>
      <c r="D122" s="368">
        <v>12873</v>
      </c>
      <c r="E122" s="368">
        <v>11841</v>
      </c>
      <c r="F122" s="368">
        <v>13103</v>
      </c>
      <c r="G122" s="368">
        <v>11749</v>
      </c>
      <c r="H122" s="368">
        <v>12626</v>
      </c>
      <c r="I122" s="368">
        <v>4243</v>
      </c>
      <c r="J122" s="368">
        <v>9240</v>
      </c>
      <c r="K122" s="368">
        <v>15958</v>
      </c>
      <c r="L122" s="368">
        <v>12765</v>
      </c>
      <c r="M122" s="368">
        <v>12320</v>
      </c>
      <c r="N122" s="419">
        <v>12795</v>
      </c>
      <c r="O122" s="163">
        <f t="shared" si="5"/>
        <v>142940</v>
      </c>
      <c r="P122" s="4"/>
    </row>
    <row r="123" spans="1:16">
      <c r="A123" s="4"/>
      <c r="B123" s="186" t="s">
        <v>199</v>
      </c>
      <c r="C123" s="368">
        <v>13218</v>
      </c>
      <c r="D123" s="368">
        <v>11932</v>
      </c>
      <c r="E123" s="368">
        <v>11233</v>
      </c>
      <c r="F123" s="368">
        <v>12207</v>
      </c>
      <c r="G123" s="368">
        <v>12306</v>
      </c>
      <c r="H123" s="368">
        <v>12423</v>
      </c>
      <c r="I123" s="368">
        <v>8903</v>
      </c>
      <c r="J123" s="368">
        <v>19209</v>
      </c>
      <c r="K123" s="368">
        <v>12989</v>
      </c>
      <c r="L123" s="368">
        <v>10989</v>
      </c>
      <c r="M123" s="368">
        <v>12353</v>
      </c>
      <c r="N123" s="419">
        <v>13394</v>
      </c>
      <c r="O123" s="163">
        <f t="shared" si="5"/>
        <v>151156</v>
      </c>
      <c r="P123" s="4"/>
    </row>
    <row r="124" spans="1:16">
      <c r="A124" s="4"/>
      <c r="B124" s="186" t="s">
        <v>212</v>
      </c>
      <c r="C124" s="368">
        <v>34969</v>
      </c>
      <c r="D124" s="368">
        <v>36047</v>
      </c>
      <c r="E124" s="368">
        <v>34346</v>
      </c>
      <c r="F124" s="368">
        <v>36613</v>
      </c>
      <c r="G124" s="368">
        <v>34265</v>
      </c>
      <c r="H124" s="368">
        <v>36287</v>
      </c>
      <c r="I124" s="368">
        <v>18386</v>
      </c>
      <c r="J124" s="368">
        <v>37431</v>
      </c>
      <c r="K124" s="368">
        <v>36164</v>
      </c>
      <c r="L124" s="368">
        <v>33266</v>
      </c>
      <c r="M124" s="368">
        <v>35600</v>
      </c>
      <c r="N124" s="419">
        <v>35644</v>
      </c>
      <c r="O124" s="163">
        <f t="shared" si="5"/>
        <v>409018</v>
      </c>
      <c r="P124" s="4"/>
    </row>
    <row r="125" spans="1:16">
      <c r="A125" s="4"/>
      <c r="B125" s="186" t="s">
        <v>236</v>
      </c>
      <c r="C125" s="368">
        <v>39534</v>
      </c>
      <c r="D125" s="368">
        <v>38171</v>
      </c>
      <c r="E125" s="368">
        <v>36178</v>
      </c>
      <c r="F125" s="368">
        <v>38199</v>
      </c>
      <c r="G125" s="368">
        <v>38704</v>
      </c>
      <c r="H125" s="368">
        <v>39927</v>
      </c>
      <c r="I125" s="368">
        <v>39698</v>
      </c>
      <c r="J125" s="368">
        <v>32888</v>
      </c>
      <c r="K125" s="368">
        <v>41530</v>
      </c>
      <c r="L125" s="368">
        <v>36461</v>
      </c>
      <c r="M125" s="368">
        <v>39128</v>
      </c>
      <c r="N125" s="419">
        <v>38753</v>
      </c>
      <c r="O125" s="163">
        <f t="shared" si="5"/>
        <v>459171</v>
      </c>
      <c r="P125" s="4"/>
    </row>
    <row r="126" spans="1:16">
      <c r="A126" s="4"/>
      <c r="B126" s="186" t="s">
        <v>200</v>
      </c>
      <c r="C126" s="368">
        <v>10412</v>
      </c>
      <c r="D126" s="368">
        <v>10356</v>
      </c>
      <c r="E126" s="368">
        <v>10349</v>
      </c>
      <c r="F126" s="368">
        <v>10641</v>
      </c>
      <c r="G126" s="368">
        <v>10271</v>
      </c>
      <c r="H126" s="368">
        <v>11319</v>
      </c>
      <c r="I126" s="368">
        <v>6560</v>
      </c>
      <c r="J126" s="368">
        <v>12441</v>
      </c>
      <c r="K126" s="368">
        <v>11236</v>
      </c>
      <c r="L126" s="368">
        <v>10303</v>
      </c>
      <c r="M126" s="368">
        <v>11207</v>
      </c>
      <c r="N126" s="419">
        <v>10442</v>
      </c>
      <c r="O126" s="163">
        <f t="shared" si="5"/>
        <v>125537</v>
      </c>
      <c r="P126" s="4"/>
    </row>
    <row r="127" spans="1:16">
      <c r="A127" s="4"/>
      <c r="B127" s="186" t="s">
        <v>285</v>
      </c>
      <c r="C127" s="368">
        <v>972</v>
      </c>
      <c r="D127" s="368">
        <v>679</v>
      </c>
      <c r="E127" s="368">
        <v>672</v>
      </c>
      <c r="F127" s="368">
        <v>693</v>
      </c>
      <c r="G127" s="368">
        <v>746</v>
      </c>
      <c r="H127" s="368">
        <v>667</v>
      </c>
      <c r="I127" s="368">
        <v>314</v>
      </c>
      <c r="J127" s="368">
        <v>908</v>
      </c>
      <c r="K127" s="368">
        <v>730</v>
      </c>
      <c r="L127" s="368">
        <v>780</v>
      </c>
      <c r="M127" s="368">
        <v>1044</v>
      </c>
      <c r="N127" s="419">
        <v>799</v>
      </c>
      <c r="O127" s="163">
        <f t="shared" si="5"/>
        <v>9004</v>
      </c>
      <c r="P127" s="4"/>
    </row>
    <row r="128" spans="1:16">
      <c r="A128" s="4"/>
      <c r="B128" s="300" t="s">
        <v>326</v>
      </c>
      <c r="C128" s="368">
        <v>899</v>
      </c>
      <c r="D128" s="368">
        <v>1000</v>
      </c>
      <c r="E128" s="368">
        <v>746</v>
      </c>
      <c r="F128" s="368">
        <v>723</v>
      </c>
      <c r="G128" s="368">
        <v>808</v>
      </c>
      <c r="H128" s="368">
        <v>806</v>
      </c>
      <c r="I128" s="368">
        <v>408</v>
      </c>
      <c r="J128" s="368">
        <v>939</v>
      </c>
      <c r="K128" s="368">
        <v>776</v>
      </c>
      <c r="L128" s="368">
        <v>626</v>
      </c>
      <c r="M128" s="368">
        <v>986</v>
      </c>
      <c r="N128" s="419">
        <v>839</v>
      </c>
      <c r="O128" s="163">
        <f t="shared" si="5"/>
        <v>9556</v>
      </c>
      <c r="P128" s="4"/>
    </row>
    <row r="129" spans="1:16" ht="18.75" customHeight="1">
      <c r="A129" s="4"/>
      <c r="B129" s="376" t="s">
        <v>201</v>
      </c>
      <c r="C129" s="176">
        <f t="shared" ref="C129:N129" si="15">SUM(C111:C128)</f>
        <v>354827</v>
      </c>
      <c r="D129" s="176">
        <f t="shared" si="15"/>
        <v>345250</v>
      </c>
      <c r="E129" s="176">
        <f t="shared" si="15"/>
        <v>331792</v>
      </c>
      <c r="F129" s="176">
        <f t="shared" si="15"/>
        <v>357063</v>
      </c>
      <c r="G129" s="176">
        <f t="shared" si="15"/>
        <v>341500</v>
      </c>
      <c r="H129" s="176">
        <f t="shared" si="15"/>
        <v>358317</v>
      </c>
      <c r="I129" s="176">
        <f t="shared" si="15"/>
        <v>257188</v>
      </c>
      <c r="J129" s="176">
        <f t="shared" si="15"/>
        <v>362992</v>
      </c>
      <c r="K129" s="176">
        <f t="shared" ref="K129" si="16">SUM(K111:K128)</f>
        <v>374457</v>
      </c>
      <c r="L129" s="176">
        <f t="shared" si="15"/>
        <v>325096</v>
      </c>
      <c r="M129" s="176">
        <f t="shared" si="15"/>
        <v>356741</v>
      </c>
      <c r="N129" s="177">
        <f t="shared" si="15"/>
        <v>359290</v>
      </c>
      <c r="O129" s="163">
        <f t="shared" si="5"/>
        <v>4124513</v>
      </c>
      <c r="P129" s="4"/>
    </row>
    <row r="130" spans="1:16" ht="24.75" customHeight="1" thickBot="1">
      <c r="A130" s="4"/>
      <c r="B130" s="445" t="s">
        <v>202</v>
      </c>
      <c r="C130" s="178">
        <f t="shared" ref="C130:N130" si="17">+C12+C18+C19+C53+C83+C100+C104+C110+C129</f>
        <v>6731878</v>
      </c>
      <c r="D130" s="178">
        <f>+D12+D18+D19+D53+D83+D100+D104+D110+D129</f>
        <v>6440235</v>
      </c>
      <c r="E130" s="178">
        <f>+E12+E18+E19+E53+E83+E100+E104+E110+E129</f>
        <v>6479040</v>
      </c>
      <c r="F130" s="178">
        <f t="shared" si="17"/>
        <v>6270638</v>
      </c>
      <c r="G130" s="178">
        <f t="shared" si="17"/>
        <v>6218627</v>
      </c>
      <c r="H130" s="178">
        <f t="shared" si="17"/>
        <v>6222283</v>
      </c>
      <c r="I130" s="178">
        <f t="shared" si="17"/>
        <v>6234988</v>
      </c>
      <c r="J130" s="178">
        <f t="shared" si="17"/>
        <v>5394672</v>
      </c>
      <c r="K130" s="178">
        <f t="shared" si="17"/>
        <v>5699842</v>
      </c>
      <c r="L130" s="178">
        <f t="shared" si="17"/>
        <v>6226032</v>
      </c>
      <c r="M130" s="178">
        <f t="shared" si="17"/>
        <v>5898559</v>
      </c>
      <c r="N130" s="179">
        <f t="shared" si="17"/>
        <v>5958505</v>
      </c>
      <c r="O130" s="353">
        <f>SUM(C130:N130)</f>
        <v>73775299</v>
      </c>
      <c r="P130" s="4"/>
    </row>
    <row r="131" spans="1:16" ht="13.5" thickTop="1">
      <c r="A131" s="4"/>
      <c r="B131" s="175" t="s">
        <v>213</v>
      </c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4"/>
    </row>
    <row r="132" spans="1:16">
      <c r="A132" s="4"/>
      <c r="B132" s="24" t="s">
        <v>445</v>
      </c>
      <c r="C132" s="186"/>
      <c r="D132" s="186"/>
      <c r="E132" s="186"/>
      <c r="F132" s="186"/>
      <c r="G132" s="2" t="s">
        <v>9</v>
      </c>
      <c r="H132" s="64"/>
      <c r="I132" s="65"/>
      <c r="J132" s="65"/>
      <c r="K132" s="65"/>
      <c r="L132" s="65"/>
      <c r="M132" s="95"/>
      <c r="N132" s="95"/>
      <c r="O132" s="65"/>
      <c r="P132" s="4"/>
    </row>
    <row r="133" spans="1:1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23"/>
      <c r="N133" s="364"/>
      <c r="O133" s="4"/>
      <c r="P133" s="4"/>
    </row>
    <row r="134" spans="1:1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23"/>
      <c r="N134" s="23"/>
      <c r="O134" s="2" t="s">
        <v>9</v>
      </c>
      <c r="P134" s="4"/>
    </row>
    <row r="135" spans="1:1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23"/>
      <c r="N135" s="23"/>
      <c r="O135" s="4"/>
      <c r="P135" s="4"/>
    </row>
    <row r="136" spans="1:16">
      <c r="C136" s="24"/>
      <c r="D136" s="24"/>
      <c r="E136" s="24"/>
      <c r="F136" s="24"/>
      <c r="G136" s="24"/>
      <c r="H136" s="24"/>
      <c r="M136" s="187"/>
      <c r="N136" s="187"/>
    </row>
    <row r="137" spans="1:16">
      <c r="G137" s="24"/>
      <c r="H137" s="24"/>
      <c r="M137" s="187"/>
      <c r="N137" s="187"/>
    </row>
    <row r="138" spans="1:16">
      <c r="M138" s="187"/>
      <c r="N138" s="187"/>
    </row>
    <row r="139" spans="1:16">
      <c r="M139" s="187"/>
      <c r="N139" s="187"/>
    </row>
    <row r="140" spans="1:16">
      <c r="M140" s="187"/>
      <c r="N140" s="187"/>
    </row>
    <row r="141" spans="1:16">
      <c r="M141" s="187"/>
      <c r="N141" s="187"/>
    </row>
    <row r="142" spans="1:16">
      <c r="M142" s="187"/>
      <c r="N142" s="187"/>
    </row>
    <row r="143" spans="1:16">
      <c r="M143" s="187"/>
      <c r="N143" s="187"/>
    </row>
    <row r="144" spans="1:16">
      <c r="M144" s="187"/>
      <c r="N144" s="187"/>
    </row>
    <row r="145" spans="13:14">
      <c r="M145" s="187"/>
      <c r="N145" s="187"/>
    </row>
    <row r="146" spans="13:14">
      <c r="M146" s="187"/>
      <c r="N146" s="187"/>
    </row>
    <row r="147" spans="13:14">
      <c r="M147" s="187"/>
      <c r="N147" s="187"/>
    </row>
    <row r="148" spans="13:14">
      <c r="M148" s="187"/>
      <c r="N148" s="187"/>
    </row>
    <row r="149" spans="13:14">
      <c r="M149" s="187"/>
      <c r="N149" s="187"/>
    </row>
    <row r="150" spans="13:14">
      <c r="M150" s="187"/>
      <c r="N150" s="187"/>
    </row>
    <row r="151" spans="13:14">
      <c r="M151" s="187"/>
      <c r="N151" s="187"/>
    </row>
    <row r="152" spans="13:14">
      <c r="M152" s="187"/>
      <c r="N152" s="187"/>
    </row>
    <row r="153" spans="13:14">
      <c r="M153" s="187"/>
      <c r="N153" s="187"/>
    </row>
    <row r="154" spans="13:14">
      <c r="M154" s="187"/>
      <c r="N154" s="187"/>
    </row>
    <row r="155" spans="13:14">
      <c r="M155" s="187"/>
      <c r="N155" s="187"/>
    </row>
    <row r="156" spans="13:14">
      <c r="M156" s="187"/>
      <c r="N156" s="187"/>
    </row>
    <row r="157" spans="13:14">
      <c r="M157" s="187"/>
      <c r="N157" s="187"/>
    </row>
    <row r="158" spans="13:14">
      <c r="M158" s="187"/>
      <c r="N158" s="187"/>
    </row>
    <row r="159" spans="13:14">
      <c r="M159" s="187"/>
      <c r="N159" s="187"/>
    </row>
    <row r="160" spans="13:14">
      <c r="M160" s="187"/>
      <c r="N160" s="187"/>
    </row>
    <row r="161" spans="13:14">
      <c r="M161" s="187"/>
      <c r="N161" s="187"/>
    </row>
    <row r="162" spans="13:14">
      <c r="M162" s="187"/>
      <c r="N162" s="187"/>
    </row>
    <row r="163" spans="13:14">
      <c r="M163" s="187"/>
      <c r="N163" s="187"/>
    </row>
    <row r="164" spans="13:14">
      <c r="M164" s="187"/>
      <c r="N164" s="187"/>
    </row>
    <row r="165" spans="13:14">
      <c r="M165" s="187"/>
      <c r="N165" s="187"/>
    </row>
    <row r="166" spans="13:14">
      <c r="M166" s="187"/>
      <c r="N166" s="187"/>
    </row>
    <row r="167" spans="13:14">
      <c r="M167" s="187"/>
      <c r="N167" s="187"/>
    </row>
    <row r="168" spans="13:14">
      <c r="M168" s="187"/>
      <c r="N168" s="187"/>
    </row>
    <row r="169" spans="13:14">
      <c r="M169" s="187"/>
      <c r="N169" s="187"/>
    </row>
    <row r="170" spans="13:14">
      <c r="M170" s="187"/>
      <c r="N170" s="187"/>
    </row>
    <row r="171" spans="13:14">
      <c r="M171" s="187"/>
      <c r="N171" s="187"/>
    </row>
    <row r="172" spans="13:14">
      <c r="M172" s="187"/>
      <c r="N172" s="187"/>
    </row>
    <row r="173" spans="13:14">
      <c r="M173" s="187"/>
      <c r="N173" s="187"/>
    </row>
    <row r="174" spans="13:14">
      <c r="M174" s="187"/>
      <c r="N174" s="187"/>
    </row>
    <row r="175" spans="13:14">
      <c r="M175" s="187"/>
      <c r="N175" s="187"/>
    </row>
    <row r="176" spans="13:14">
      <c r="M176" s="187"/>
      <c r="N176" s="187"/>
    </row>
    <row r="177" spans="13:14">
      <c r="M177" s="187"/>
      <c r="N177" s="187"/>
    </row>
    <row r="178" spans="13:14">
      <c r="M178" s="187"/>
      <c r="N178" s="187"/>
    </row>
    <row r="179" spans="13:14">
      <c r="M179" s="187"/>
      <c r="N179" s="187"/>
    </row>
    <row r="180" spans="13:14">
      <c r="M180" s="187"/>
      <c r="N180" s="187"/>
    </row>
    <row r="181" spans="13:14">
      <c r="M181" s="187"/>
      <c r="N181" s="187"/>
    </row>
    <row r="182" spans="13:14">
      <c r="M182" s="187"/>
      <c r="N182" s="187"/>
    </row>
    <row r="183" spans="13:14">
      <c r="M183" s="187"/>
      <c r="N183" s="187"/>
    </row>
    <row r="184" spans="13:14">
      <c r="M184" s="187"/>
      <c r="N184" s="187"/>
    </row>
    <row r="185" spans="13:14">
      <c r="M185" s="187"/>
      <c r="N185" s="187"/>
    </row>
    <row r="186" spans="13:14">
      <c r="M186" s="187"/>
      <c r="N186" s="187"/>
    </row>
    <row r="187" spans="13:14">
      <c r="M187" s="187"/>
      <c r="N187" s="187"/>
    </row>
    <row r="188" spans="13:14">
      <c r="M188" s="187"/>
      <c r="N188" s="187"/>
    </row>
    <row r="189" spans="13:14">
      <c r="M189" s="187"/>
      <c r="N189" s="187"/>
    </row>
    <row r="190" spans="13:14">
      <c r="M190" s="187"/>
      <c r="N190" s="187"/>
    </row>
    <row r="191" spans="13:14">
      <c r="M191" s="187"/>
      <c r="N191" s="187"/>
    </row>
    <row r="192" spans="13:14">
      <c r="M192" s="187"/>
      <c r="N192" s="187"/>
    </row>
    <row r="193" spans="13:14">
      <c r="M193" s="187"/>
      <c r="N193" s="187"/>
    </row>
    <row r="194" spans="13:14">
      <c r="M194" s="187"/>
      <c r="N194" s="187"/>
    </row>
    <row r="195" spans="13:14">
      <c r="M195" s="187"/>
      <c r="N195" s="187"/>
    </row>
    <row r="196" spans="13:14">
      <c r="M196" s="187"/>
      <c r="N196" s="187"/>
    </row>
    <row r="197" spans="13:14">
      <c r="M197" s="187"/>
      <c r="N197" s="187"/>
    </row>
    <row r="198" spans="13:14">
      <c r="M198" s="187"/>
      <c r="N198" s="187"/>
    </row>
    <row r="199" spans="13:14">
      <c r="M199" s="187"/>
      <c r="N199" s="187"/>
    </row>
    <row r="200" spans="13:14">
      <c r="M200" s="187"/>
      <c r="N200" s="187"/>
    </row>
    <row r="201" spans="13:14">
      <c r="M201" s="187"/>
      <c r="N201" s="187"/>
    </row>
    <row r="202" spans="13:14">
      <c r="M202" s="187"/>
      <c r="N202" s="187"/>
    </row>
    <row r="203" spans="13:14">
      <c r="M203" s="187"/>
      <c r="N203" s="187"/>
    </row>
    <row r="204" spans="13:14">
      <c r="M204" s="187"/>
      <c r="N204" s="187"/>
    </row>
    <row r="205" spans="13:14">
      <c r="M205" s="187"/>
      <c r="N205" s="187"/>
    </row>
    <row r="206" spans="13:14">
      <c r="M206" s="187"/>
      <c r="N206" s="187"/>
    </row>
    <row r="207" spans="13:14">
      <c r="M207" s="187"/>
      <c r="N207" s="187"/>
    </row>
    <row r="208" spans="13:14">
      <c r="M208" s="187"/>
      <c r="N208" s="187"/>
    </row>
    <row r="209" spans="13:14">
      <c r="M209" s="187"/>
      <c r="N209" s="187"/>
    </row>
    <row r="210" spans="13:14">
      <c r="M210" s="187"/>
      <c r="N210" s="187"/>
    </row>
    <row r="211" spans="13:14">
      <c r="M211" s="187"/>
      <c r="N211" s="187"/>
    </row>
    <row r="212" spans="13:14">
      <c r="M212" s="187"/>
      <c r="N212" s="187"/>
    </row>
    <row r="213" spans="13:14">
      <c r="M213" s="187"/>
      <c r="N213" s="187"/>
    </row>
    <row r="214" spans="13:14">
      <c r="M214" s="187"/>
      <c r="N214" s="187"/>
    </row>
    <row r="215" spans="13:14">
      <c r="M215" s="187"/>
      <c r="N215" s="187"/>
    </row>
    <row r="216" spans="13:14">
      <c r="M216" s="187"/>
      <c r="N216" s="187"/>
    </row>
    <row r="217" spans="13:14">
      <c r="M217" s="187"/>
      <c r="N217" s="187"/>
    </row>
    <row r="218" spans="13:14">
      <c r="M218" s="187"/>
      <c r="N218" s="187"/>
    </row>
    <row r="219" spans="13:14">
      <c r="M219" s="187"/>
      <c r="N219" s="187"/>
    </row>
    <row r="220" spans="13:14">
      <c r="M220" s="187"/>
      <c r="N220" s="187"/>
    </row>
    <row r="221" spans="13:14">
      <c r="M221" s="187"/>
      <c r="N221" s="187"/>
    </row>
    <row r="222" spans="13:14">
      <c r="M222" s="187"/>
      <c r="N222" s="187"/>
    </row>
    <row r="223" spans="13:14">
      <c r="M223" s="187"/>
      <c r="N223" s="187"/>
    </row>
    <row r="224" spans="13:14">
      <c r="M224" s="187"/>
      <c r="N224" s="187"/>
    </row>
    <row r="225" spans="13:14">
      <c r="M225" s="187"/>
      <c r="N225" s="187"/>
    </row>
    <row r="226" spans="13:14">
      <c r="M226" s="187"/>
      <c r="N226" s="187"/>
    </row>
    <row r="227" spans="13:14">
      <c r="M227" s="187"/>
      <c r="N227" s="187"/>
    </row>
    <row r="228" spans="13:14">
      <c r="M228" s="187"/>
      <c r="N228" s="187"/>
    </row>
    <row r="229" spans="13:14">
      <c r="M229" s="187"/>
      <c r="N229" s="187"/>
    </row>
    <row r="230" spans="13:14">
      <c r="M230" s="187"/>
      <c r="N230" s="187"/>
    </row>
    <row r="231" spans="13:14">
      <c r="M231" s="187"/>
      <c r="N231" s="187"/>
    </row>
    <row r="232" spans="13:14">
      <c r="M232" s="187"/>
      <c r="N232" s="187"/>
    </row>
    <row r="233" spans="13:14">
      <c r="M233" s="187"/>
      <c r="N233" s="187"/>
    </row>
    <row r="234" spans="13:14">
      <c r="M234" s="187"/>
      <c r="N234" s="187"/>
    </row>
    <row r="235" spans="13:14">
      <c r="M235" s="187"/>
      <c r="N235" s="187"/>
    </row>
    <row r="236" spans="13:14">
      <c r="M236" s="187"/>
      <c r="N236" s="187"/>
    </row>
    <row r="237" spans="13:14">
      <c r="M237" s="187"/>
      <c r="N237" s="187"/>
    </row>
    <row r="238" spans="13:14">
      <c r="M238" s="187"/>
      <c r="N238" s="187"/>
    </row>
    <row r="239" spans="13:14">
      <c r="M239" s="187"/>
      <c r="N239" s="187"/>
    </row>
    <row r="240" spans="13:14">
      <c r="M240" s="187"/>
      <c r="N240" s="187"/>
    </row>
    <row r="241" spans="13:14">
      <c r="M241" s="187"/>
      <c r="N241" s="187"/>
    </row>
    <row r="242" spans="13:14">
      <c r="M242" s="187"/>
      <c r="N242" s="187"/>
    </row>
    <row r="243" spans="13:14">
      <c r="M243" s="187"/>
      <c r="N243" s="187"/>
    </row>
    <row r="244" spans="13:14">
      <c r="M244" s="187"/>
      <c r="N244" s="187"/>
    </row>
    <row r="245" spans="13:14">
      <c r="M245" s="187"/>
      <c r="N245" s="187"/>
    </row>
    <row r="246" spans="13:14">
      <c r="M246" s="187"/>
      <c r="N246" s="187"/>
    </row>
    <row r="247" spans="13:14">
      <c r="M247" s="187"/>
      <c r="N247" s="187"/>
    </row>
    <row r="248" spans="13:14">
      <c r="M248" s="187"/>
      <c r="N248" s="187"/>
    </row>
    <row r="249" spans="13:14">
      <c r="M249" s="187"/>
      <c r="N249" s="187"/>
    </row>
    <row r="250" spans="13:14">
      <c r="M250" s="187"/>
      <c r="N250" s="187"/>
    </row>
    <row r="251" spans="13:14">
      <c r="M251" s="187"/>
      <c r="N251" s="187"/>
    </row>
    <row r="252" spans="13:14">
      <c r="M252" s="187"/>
      <c r="N252" s="187"/>
    </row>
    <row r="253" spans="13:14">
      <c r="M253" s="187"/>
      <c r="N253" s="187"/>
    </row>
    <row r="254" spans="13:14">
      <c r="M254" s="187"/>
      <c r="N254" s="187"/>
    </row>
    <row r="255" spans="13:14">
      <c r="M255" s="187"/>
      <c r="N255" s="187"/>
    </row>
    <row r="256" spans="13:14">
      <c r="M256" s="187"/>
      <c r="N256" s="187"/>
    </row>
    <row r="257" spans="13:14">
      <c r="M257" s="187"/>
      <c r="N257" s="187"/>
    </row>
    <row r="258" spans="13:14">
      <c r="M258" s="187"/>
      <c r="N258" s="187"/>
    </row>
    <row r="259" spans="13:14">
      <c r="M259" s="187"/>
      <c r="N259" s="187"/>
    </row>
    <row r="260" spans="13:14">
      <c r="M260" s="187"/>
      <c r="N260" s="187"/>
    </row>
    <row r="261" spans="13:14">
      <c r="M261" s="187"/>
      <c r="N261" s="187"/>
    </row>
    <row r="262" spans="13:14">
      <c r="M262" s="187"/>
      <c r="N262" s="187"/>
    </row>
    <row r="263" spans="13:14">
      <c r="M263" s="187"/>
      <c r="N263" s="187"/>
    </row>
    <row r="264" spans="13:14">
      <c r="M264" s="187"/>
      <c r="N264" s="187"/>
    </row>
    <row r="265" spans="13:14">
      <c r="M265" s="187"/>
      <c r="N265" s="187"/>
    </row>
    <row r="266" spans="13:14">
      <c r="M266" s="187"/>
      <c r="N266" s="187"/>
    </row>
    <row r="267" spans="13:14">
      <c r="M267" s="187"/>
      <c r="N267" s="187"/>
    </row>
    <row r="268" spans="13:14">
      <c r="M268" s="187"/>
      <c r="N268" s="187"/>
    </row>
    <row r="269" spans="13:14">
      <c r="M269" s="187"/>
      <c r="N269" s="187"/>
    </row>
    <row r="270" spans="13:14">
      <c r="M270" s="187"/>
      <c r="N270" s="187"/>
    </row>
    <row r="271" spans="13:14">
      <c r="M271" s="187"/>
      <c r="N271" s="187"/>
    </row>
    <row r="272" spans="13:14">
      <c r="M272" s="187"/>
      <c r="N272" s="187"/>
    </row>
    <row r="273" spans="13:14">
      <c r="M273" s="187"/>
      <c r="N273" s="187"/>
    </row>
    <row r="274" spans="13:14">
      <c r="M274" s="187"/>
      <c r="N274" s="187"/>
    </row>
    <row r="275" spans="13:14">
      <c r="M275" s="187"/>
      <c r="N275" s="187"/>
    </row>
    <row r="276" spans="13:14">
      <c r="M276" s="187"/>
      <c r="N276" s="187"/>
    </row>
    <row r="277" spans="13:14">
      <c r="M277" s="187"/>
      <c r="N277" s="187"/>
    </row>
    <row r="278" spans="13:14">
      <c r="M278" s="187"/>
      <c r="N278" s="187"/>
    </row>
    <row r="279" spans="13:14">
      <c r="M279" s="187"/>
      <c r="N279" s="187"/>
    </row>
    <row r="280" spans="13:14">
      <c r="M280" s="187"/>
      <c r="N280" s="187"/>
    </row>
    <row r="281" spans="13:14">
      <c r="M281" s="187"/>
      <c r="N281" s="187"/>
    </row>
    <row r="282" spans="13:14">
      <c r="M282" s="187"/>
      <c r="N282" s="187"/>
    </row>
    <row r="283" spans="13:14">
      <c r="M283" s="187"/>
      <c r="N283" s="187"/>
    </row>
    <row r="284" spans="13:14">
      <c r="M284" s="187"/>
      <c r="N284" s="187"/>
    </row>
    <row r="285" spans="13:14">
      <c r="M285" s="187"/>
      <c r="N285" s="187"/>
    </row>
    <row r="286" spans="13:14">
      <c r="M286" s="187"/>
      <c r="N286" s="187"/>
    </row>
    <row r="287" spans="13:14">
      <c r="M287" s="187"/>
      <c r="N287" s="187"/>
    </row>
    <row r="288" spans="13:14">
      <c r="M288" s="187"/>
      <c r="N288" s="187"/>
    </row>
    <row r="289" spans="13:14">
      <c r="M289" s="187"/>
      <c r="N289" s="187"/>
    </row>
    <row r="290" spans="13:14">
      <c r="M290" s="187"/>
      <c r="N290" s="187"/>
    </row>
    <row r="291" spans="13:14">
      <c r="M291" s="187"/>
      <c r="N291" s="187"/>
    </row>
    <row r="292" spans="13:14">
      <c r="M292" s="187"/>
      <c r="N292" s="187"/>
    </row>
    <row r="293" spans="13:14">
      <c r="M293" s="187"/>
      <c r="N293" s="187"/>
    </row>
    <row r="294" spans="13:14">
      <c r="M294" s="187"/>
      <c r="N294" s="187"/>
    </row>
    <row r="295" spans="13:14">
      <c r="M295" s="187"/>
      <c r="N295" s="187"/>
    </row>
    <row r="296" spans="13:14">
      <c r="M296" s="187"/>
      <c r="N296" s="187"/>
    </row>
    <row r="297" spans="13:14">
      <c r="M297" s="187"/>
      <c r="N297" s="187"/>
    </row>
    <row r="298" spans="13:14">
      <c r="M298" s="187"/>
      <c r="N298" s="187"/>
    </row>
    <row r="299" spans="13:14">
      <c r="M299" s="187"/>
      <c r="N299" s="187"/>
    </row>
    <row r="300" spans="13:14">
      <c r="M300" s="187"/>
      <c r="N300" s="187"/>
    </row>
    <row r="301" spans="13:14">
      <c r="M301" s="187"/>
      <c r="N301" s="187"/>
    </row>
    <row r="302" spans="13:14">
      <c r="M302" s="187"/>
      <c r="N302" s="187"/>
    </row>
    <row r="303" spans="13:14">
      <c r="M303" s="187"/>
      <c r="N303" s="187"/>
    </row>
    <row r="304" spans="13:14">
      <c r="M304" s="187"/>
      <c r="N304" s="187"/>
    </row>
    <row r="305" spans="13:14">
      <c r="M305" s="187"/>
      <c r="N305" s="187"/>
    </row>
    <row r="306" spans="13:14">
      <c r="M306" s="187"/>
      <c r="N306" s="187"/>
    </row>
    <row r="307" spans="13:14">
      <c r="M307" s="187"/>
      <c r="N307" s="187"/>
    </row>
    <row r="308" spans="13:14">
      <c r="M308" s="187"/>
      <c r="N308" s="187"/>
    </row>
    <row r="309" spans="13:14">
      <c r="M309" s="187"/>
      <c r="N309" s="187"/>
    </row>
    <row r="310" spans="13:14">
      <c r="M310" s="187"/>
      <c r="N310" s="187"/>
    </row>
    <row r="311" spans="13:14">
      <c r="M311" s="187"/>
      <c r="N311" s="187"/>
    </row>
    <row r="312" spans="13:14">
      <c r="M312" s="187"/>
      <c r="N312" s="187"/>
    </row>
    <row r="313" spans="13:14">
      <c r="M313" s="187"/>
      <c r="N313" s="187"/>
    </row>
    <row r="314" spans="13:14">
      <c r="M314" s="187"/>
      <c r="N314" s="187"/>
    </row>
    <row r="315" spans="13:14">
      <c r="M315" s="187"/>
      <c r="N315" s="187"/>
    </row>
    <row r="316" spans="13:14">
      <c r="M316" s="187"/>
      <c r="N316" s="187"/>
    </row>
    <row r="317" spans="13:14">
      <c r="M317" s="187"/>
      <c r="N317" s="187"/>
    </row>
    <row r="318" spans="13:14">
      <c r="M318" s="187"/>
      <c r="N318" s="187"/>
    </row>
    <row r="319" spans="13:14">
      <c r="M319" s="187"/>
      <c r="N319" s="187"/>
    </row>
    <row r="320" spans="13:14">
      <c r="M320" s="187"/>
      <c r="N320" s="187"/>
    </row>
    <row r="321" spans="13:14">
      <c r="M321" s="187"/>
      <c r="N321" s="187"/>
    </row>
    <row r="322" spans="13:14">
      <c r="M322" s="187"/>
      <c r="N322" s="187"/>
    </row>
    <row r="323" spans="13:14">
      <c r="M323" s="187"/>
      <c r="N323" s="187"/>
    </row>
    <row r="324" spans="13:14">
      <c r="M324" s="187"/>
      <c r="N324" s="187"/>
    </row>
    <row r="325" spans="13:14">
      <c r="M325" s="187"/>
      <c r="N325" s="187"/>
    </row>
    <row r="326" spans="13:14">
      <c r="M326" s="187"/>
      <c r="N326" s="187"/>
    </row>
    <row r="327" spans="13:14">
      <c r="M327" s="187"/>
      <c r="N327" s="187"/>
    </row>
    <row r="328" spans="13:14">
      <c r="M328" s="187"/>
      <c r="N328" s="187"/>
    </row>
    <row r="329" spans="13:14">
      <c r="M329" s="187"/>
      <c r="N329" s="187"/>
    </row>
    <row r="330" spans="13:14">
      <c r="M330" s="187"/>
      <c r="N330" s="187"/>
    </row>
    <row r="331" spans="13:14">
      <c r="M331" s="187"/>
      <c r="N331" s="187"/>
    </row>
    <row r="332" spans="13:14">
      <c r="M332" s="187"/>
      <c r="N332" s="187"/>
    </row>
    <row r="333" spans="13:14">
      <c r="M333" s="187"/>
      <c r="N333" s="187"/>
    </row>
    <row r="334" spans="13:14">
      <c r="M334" s="187"/>
      <c r="N334" s="187"/>
    </row>
    <row r="335" spans="13:14">
      <c r="M335" s="187"/>
      <c r="N335" s="187"/>
    </row>
    <row r="336" spans="13:14">
      <c r="M336" s="187"/>
      <c r="N336" s="187"/>
    </row>
    <row r="337" spans="13:14">
      <c r="M337" s="187"/>
      <c r="N337" s="187"/>
    </row>
    <row r="338" spans="13:14">
      <c r="M338" s="187"/>
      <c r="N338" s="187"/>
    </row>
    <row r="339" spans="13:14">
      <c r="M339" s="187"/>
      <c r="N339" s="187"/>
    </row>
    <row r="340" spans="13:14">
      <c r="M340" s="187"/>
      <c r="N340" s="187"/>
    </row>
    <row r="341" spans="13:14">
      <c r="M341" s="187"/>
      <c r="N341" s="187"/>
    </row>
    <row r="342" spans="13:14">
      <c r="M342" s="187"/>
      <c r="N342" s="187"/>
    </row>
    <row r="343" spans="13:14">
      <c r="M343" s="187"/>
      <c r="N343" s="187"/>
    </row>
    <row r="344" spans="13:14">
      <c r="M344" s="187"/>
      <c r="N344" s="187"/>
    </row>
    <row r="345" spans="13:14">
      <c r="M345" s="187"/>
      <c r="N345" s="187"/>
    </row>
    <row r="346" spans="13:14">
      <c r="M346" s="187"/>
      <c r="N346" s="187"/>
    </row>
    <row r="347" spans="13:14">
      <c r="M347" s="187"/>
      <c r="N347" s="187"/>
    </row>
    <row r="348" spans="13:14">
      <c r="M348" s="187"/>
      <c r="N348" s="187"/>
    </row>
    <row r="349" spans="13:14">
      <c r="M349" s="187"/>
      <c r="N349" s="187"/>
    </row>
    <row r="350" spans="13:14">
      <c r="M350" s="187"/>
      <c r="N350" s="187"/>
    </row>
    <row r="351" spans="13:14">
      <c r="M351" s="187"/>
      <c r="N351" s="187"/>
    </row>
    <row r="352" spans="13:14">
      <c r="M352" s="187"/>
      <c r="N352" s="187"/>
    </row>
    <row r="353" spans="13:14">
      <c r="M353" s="187"/>
      <c r="N353" s="187"/>
    </row>
    <row r="354" spans="13:14">
      <c r="M354" s="187"/>
      <c r="N354" s="187"/>
    </row>
    <row r="355" spans="13:14">
      <c r="M355" s="187"/>
      <c r="N355" s="187"/>
    </row>
    <row r="356" spans="13:14">
      <c r="M356" s="187"/>
      <c r="N356" s="187"/>
    </row>
    <row r="357" spans="13:14">
      <c r="M357" s="187"/>
      <c r="N357" s="187"/>
    </row>
    <row r="358" spans="13:14">
      <c r="M358" s="187"/>
      <c r="N358" s="187"/>
    </row>
    <row r="359" spans="13:14">
      <c r="M359" s="187"/>
      <c r="N359" s="187"/>
    </row>
    <row r="360" spans="13:14">
      <c r="M360" s="187"/>
      <c r="N360" s="187"/>
    </row>
    <row r="361" spans="13:14">
      <c r="M361" s="187"/>
      <c r="N361" s="187"/>
    </row>
    <row r="362" spans="13:14">
      <c r="M362" s="187"/>
      <c r="N362" s="187"/>
    </row>
    <row r="363" spans="13:14">
      <c r="M363" s="187"/>
      <c r="N363" s="187"/>
    </row>
    <row r="364" spans="13:14">
      <c r="M364" s="187"/>
      <c r="N364" s="187"/>
    </row>
    <row r="365" spans="13:14">
      <c r="M365" s="187"/>
      <c r="N365" s="187"/>
    </row>
    <row r="366" spans="13:14">
      <c r="M366" s="187"/>
      <c r="N366" s="187"/>
    </row>
    <row r="367" spans="13:14">
      <c r="M367" s="187"/>
      <c r="N367" s="187"/>
    </row>
    <row r="368" spans="13:14">
      <c r="M368" s="187"/>
      <c r="N368" s="187"/>
    </row>
    <row r="369" spans="13:14">
      <c r="M369" s="187"/>
      <c r="N369" s="187"/>
    </row>
    <row r="370" spans="13:14">
      <c r="M370" s="187"/>
      <c r="N370" s="187"/>
    </row>
    <row r="371" spans="13:14">
      <c r="M371" s="187"/>
      <c r="N371" s="187"/>
    </row>
    <row r="372" spans="13:14">
      <c r="M372" s="187"/>
      <c r="N372" s="187"/>
    </row>
    <row r="373" spans="13:14">
      <c r="M373" s="187"/>
      <c r="N373" s="187"/>
    </row>
    <row r="374" spans="13:14">
      <c r="M374" s="187"/>
      <c r="N374" s="187"/>
    </row>
    <row r="375" spans="13:14">
      <c r="M375" s="187"/>
      <c r="N375" s="187"/>
    </row>
    <row r="376" spans="13:14">
      <c r="M376" s="187"/>
      <c r="N376" s="187"/>
    </row>
    <row r="377" spans="13:14">
      <c r="M377" s="187"/>
      <c r="N377" s="187"/>
    </row>
    <row r="378" spans="13:14">
      <c r="M378" s="187"/>
      <c r="N378" s="187"/>
    </row>
    <row r="379" spans="13:14">
      <c r="M379" s="187"/>
      <c r="N379" s="187"/>
    </row>
    <row r="380" spans="13:14">
      <c r="M380" s="187"/>
      <c r="N380" s="187"/>
    </row>
    <row r="381" spans="13:14">
      <c r="M381" s="187"/>
      <c r="N381" s="187"/>
    </row>
    <row r="382" spans="13:14">
      <c r="M382" s="187"/>
      <c r="N382" s="187"/>
    </row>
    <row r="383" spans="13:14">
      <c r="M383" s="187"/>
      <c r="N383" s="187"/>
    </row>
    <row r="384" spans="13:14">
      <c r="M384" s="187"/>
      <c r="N384" s="187"/>
    </row>
    <row r="385" spans="13:14">
      <c r="M385" s="187"/>
      <c r="N385" s="187"/>
    </row>
    <row r="386" spans="13:14">
      <c r="M386" s="187"/>
      <c r="N386" s="187"/>
    </row>
    <row r="387" spans="13:14">
      <c r="M387" s="187"/>
      <c r="N387" s="187"/>
    </row>
    <row r="388" spans="13:14">
      <c r="M388" s="187"/>
      <c r="N388" s="187"/>
    </row>
    <row r="389" spans="13:14">
      <c r="M389" s="187"/>
      <c r="N389" s="187"/>
    </row>
    <row r="390" spans="13:14">
      <c r="M390" s="187"/>
      <c r="N390" s="187"/>
    </row>
    <row r="391" spans="13:14">
      <c r="M391" s="187"/>
      <c r="N391" s="187"/>
    </row>
    <row r="392" spans="13:14">
      <c r="M392" s="187"/>
      <c r="N392" s="187"/>
    </row>
    <row r="393" spans="13:14">
      <c r="M393" s="187"/>
      <c r="N393" s="187"/>
    </row>
    <row r="394" spans="13:14">
      <c r="M394" s="187"/>
      <c r="N394" s="187"/>
    </row>
    <row r="395" spans="13:14">
      <c r="M395" s="187"/>
      <c r="N395" s="187"/>
    </row>
    <row r="396" spans="13:14">
      <c r="M396" s="187"/>
      <c r="N396" s="187"/>
    </row>
    <row r="397" spans="13:14">
      <c r="M397" s="187"/>
      <c r="N397" s="187"/>
    </row>
    <row r="398" spans="13:14">
      <c r="M398" s="187"/>
      <c r="N398" s="187"/>
    </row>
    <row r="399" spans="13:14">
      <c r="M399" s="187"/>
      <c r="N399" s="187"/>
    </row>
    <row r="400" spans="13:14">
      <c r="M400" s="187"/>
      <c r="N400" s="187"/>
    </row>
    <row r="401" spans="13:14">
      <c r="M401" s="187"/>
      <c r="N401" s="187"/>
    </row>
    <row r="402" spans="13:14">
      <c r="M402" s="187"/>
      <c r="N402" s="187"/>
    </row>
    <row r="403" spans="13:14">
      <c r="M403" s="187"/>
      <c r="N403" s="187"/>
    </row>
    <row r="404" spans="13:14">
      <c r="M404" s="187"/>
      <c r="N404" s="187"/>
    </row>
    <row r="405" spans="13:14">
      <c r="M405" s="187"/>
      <c r="N405" s="187"/>
    </row>
    <row r="406" spans="13:14">
      <c r="M406" s="187"/>
      <c r="N406" s="187"/>
    </row>
    <row r="407" spans="13:14">
      <c r="M407" s="187"/>
      <c r="N407" s="187"/>
    </row>
    <row r="408" spans="13:14">
      <c r="M408" s="187"/>
      <c r="N408" s="187"/>
    </row>
    <row r="409" spans="13:14">
      <c r="M409" s="187"/>
      <c r="N409" s="187"/>
    </row>
    <row r="410" spans="13:14">
      <c r="M410" s="187"/>
      <c r="N410" s="187"/>
    </row>
    <row r="411" spans="13:14">
      <c r="M411" s="187"/>
      <c r="N411" s="187"/>
    </row>
    <row r="412" spans="13:14">
      <c r="M412" s="187"/>
      <c r="N412" s="187"/>
    </row>
    <row r="413" spans="13:14">
      <c r="M413" s="187"/>
      <c r="N413" s="187"/>
    </row>
    <row r="414" spans="13:14">
      <c r="M414" s="187"/>
      <c r="N414" s="187"/>
    </row>
    <row r="415" spans="13:14">
      <c r="M415" s="187"/>
      <c r="N415" s="187"/>
    </row>
    <row r="416" spans="13:14">
      <c r="M416" s="187"/>
      <c r="N416" s="187"/>
    </row>
    <row r="417" spans="13:14">
      <c r="M417" s="187"/>
      <c r="N417" s="187"/>
    </row>
    <row r="418" spans="13:14">
      <c r="M418" s="187"/>
      <c r="N418" s="187"/>
    </row>
    <row r="419" spans="13:14">
      <c r="M419" s="187"/>
      <c r="N419" s="187"/>
    </row>
    <row r="420" spans="13:14">
      <c r="M420" s="187"/>
      <c r="N420" s="187"/>
    </row>
    <row r="421" spans="13:14">
      <c r="M421" s="187"/>
      <c r="N421" s="187"/>
    </row>
    <row r="422" spans="13:14">
      <c r="M422" s="187"/>
      <c r="N422" s="187"/>
    </row>
    <row r="423" spans="13:14">
      <c r="M423" s="187"/>
      <c r="N423" s="187"/>
    </row>
    <row r="424" spans="13:14">
      <c r="M424" s="187"/>
      <c r="N424" s="187"/>
    </row>
    <row r="425" spans="13:14">
      <c r="M425" s="187"/>
      <c r="N425" s="187"/>
    </row>
    <row r="426" spans="13:14">
      <c r="M426" s="187"/>
      <c r="N426" s="187"/>
    </row>
    <row r="427" spans="13:14">
      <c r="M427" s="187"/>
      <c r="N427" s="187"/>
    </row>
    <row r="428" spans="13:14">
      <c r="M428" s="187"/>
      <c r="N428" s="187"/>
    </row>
    <row r="429" spans="13:14">
      <c r="M429" s="187"/>
      <c r="N429" s="187"/>
    </row>
    <row r="430" spans="13:14">
      <c r="M430" s="187"/>
      <c r="N430" s="187"/>
    </row>
    <row r="431" spans="13:14">
      <c r="M431" s="187"/>
      <c r="N431" s="187"/>
    </row>
    <row r="432" spans="13:14">
      <c r="M432" s="187"/>
      <c r="N432" s="187"/>
    </row>
    <row r="433" spans="13:14">
      <c r="M433" s="187"/>
      <c r="N433" s="187"/>
    </row>
    <row r="434" spans="13:14">
      <c r="M434" s="187"/>
      <c r="N434" s="187"/>
    </row>
    <row r="435" spans="13:14">
      <c r="M435" s="187"/>
      <c r="N435" s="187"/>
    </row>
    <row r="436" spans="13:14">
      <c r="M436" s="187"/>
      <c r="N436" s="187"/>
    </row>
    <row r="437" spans="13:14">
      <c r="M437" s="187"/>
      <c r="N437" s="187"/>
    </row>
    <row r="438" spans="13:14">
      <c r="M438" s="187"/>
      <c r="N438" s="187"/>
    </row>
    <row r="439" spans="13:14">
      <c r="M439" s="187"/>
      <c r="N439" s="187"/>
    </row>
    <row r="440" spans="13:14">
      <c r="M440" s="187"/>
      <c r="N440" s="187"/>
    </row>
    <row r="441" spans="13:14">
      <c r="M441" s="187"/>
      <c r="N441" s="187"/>
    </row>
    <row r="442" spans="13:14">
      <c r="M442" s="187"/>
      <c r="N442" s="187"/>
    </row>
    <row r="443" spans="13:14">
      <c r="M443" s="187"/>
      <c r="N443" s="187"/>
    </row>
    <row r="444" spans="13:14">
      <c r="M444" s="187"/>
      <c r="N444" s="187"/>
    </row>
    <row r="445" spans="13:14">
      <c r="M445" s="187"/>
      <c r="N445" s="187"/>
    </row>
    <row r="446" spans="13:14">
      <c r="M446" s="187"/>
      <c r="N446" s="187"/>
    </row>
    <row r="447" spans="13:14">
      <c r="M447" s="187"/>
      <c r="N447" s="187"/>
    </row>
    <row r="448" spans="13:14">
      <c r="M448" s="187"/>
      <c r="N448" s="187"/>
    </row>
    <row r="449" spans="13:14">
      <c r="M449" s="187"/>
      <c r="N449" s="187"/>
    </row>
    <row r="450" spans="13:14">
      <c r="M450" s="187"/>
      <c r="N450" s="187"/>
    </row>
    <row r="451" spans="13:14">
      <c r="M451" s="187"/>
      <c r="N451" s="187"/>
    </row>
    <row r="452" spans="13:14">
      <c r="M452" s="187"/>
      <c r="N452" s="187"/>
    </row>
    <row r="453" spans="13:14">
      <c r="M453" s="187"/>
      <c r="N453" s="187"/>
    </row>
    <row r="454" spans="13:14">
      <c r="M454" s="187"/>
      <c r="N454" s="187"/>
    </row>
    <row r="455" spans="13:14">
      <c r="M455" s="187"/>
      <c r="N455" s="187"/>
    </row>
    <row r="456" spans="13:14">
      <c r="M456" s="187"/>
      <c r="N456" s="187"/>
    </row>
    <row r="457" spans="13:14">
      <c r="M457" s="187"/>
      <c r="N457" s="187"/>
    </row>
    <row r="458" spans="13:14">
      <c r="M458" s="187"/>
      <c r="N458" s="187"/>
    </row>
    <row r="459" spans="13:14">
      <c r="M459" s="187"/>
      <c r="N459" s="187"/>
    </row>
    <row r="460" spans="13:14">
      <c r="M460" s="187"/>
      <c r="N460" s="187"/>
    </row>
    <row r="461" spans="13:14">
      <c r="M461" s="187"/>
      <c r="N461" s="187"/>
    </row>
    <row r="462" spans="13:14">
      <c r="M462" s="187"/>
      <c r="N462" s="187"/>
    </row>
    <row r="463" spans="13:14">
      <c r="M463" s="187"/>
      <c r="N463" s="187"/>
    </row>
    <row r="464" spans="13:14">
      <c r="M464" s="187"/>
      <c r="N464" s="187"/>
    </row>
    <row r="465" spans="13:14">
      <c r="M465" s="187"/>
      <c r="N465" s="187"/>
    </row>
    <row r="466" spans="13:14">
      <c r="M466" s="187"/>
      <c r="N466" s="187"/>
    </row>
    <row r="467" spans="13:14">
      <c r="M467" s="187"/>
      <c r="N467" s="187"/>
    </row>
    <row r="468" spans="13:14">
      <c r="M468" s="187"/>
      <c r="N468" s="187"/>
    </row>
    <row r="469" spans="13:14">
      <c r="M469" s="187"/>
      <c r="N469" s="187"/>
    </row>
    <row r="470" spans="13:14">
      <c r="M470" s="187"/>
      <c r="N470" s="187"/>
    </row>
    <row r="471" spans="13:14">
      <c r="M471" s="187"/>
      <c r="N471" s="187"/>
    </row>
    <row r="472" spans="13:14">
      <c r="M472" s="187"/>
      <c r="N472" s="187"/>
    </row>
    <row r="473" spans="13:14">
      <c r="M473" s="187"/>
      <c r="N473" s="187"/>
    </row>
    <row r="474" spans="13:14">
      <c r="M474" s="187"/>
      <c r="N474" s="187"/>
    </row>
    <row r="475" spans="13:14">
      <c r="M475" s="187"/>
      <c r="N475" s="187"/>
    </row>
    <row r="476" spans="13:14">
      <c r="M476" s="187"/>
      <c r="N476" s="187"/>
    </row>
    <row r="477" spans="13:14">
      <c r="M477" s="187"/>
      <c r="N477" s="187"/>
    </row>
    <row r="478" spans="13:14">
      <c r="M478" s="187"/>
      <c r="N478" s="187"/>
    </row>
    <row r="479" spans="13:14">
      <c r="M479" s="187"/>
      <c r="N479" s="187"/>
    </row>
    <row r="480" spans="13:14">
      <c r="M480" s="187"/>
      <c r="N480" s="187"/>
    </row>
    <row r="481" spans="13:14">
      <c r="M481" s="187"/>
      <c r="N481" s="187"/>
    </row>
    <row r="482" spans="13:14">
      <c r="M482" s="187"/>
      <c r="N482" s="187"/>
    </row>
    <row r="483" spans="13:14">
      <c r="M483" s="187"/>
      <c r="N483" s="187"/>
    </row>
    <row r="484" spans="13:14">
      <c r="M484" s="187"/>
      <c r="N484" s="187"/>
    </row>
    <row r="485" spans="13:14">
      <c r="M485" s="187"/>
      <c r="N485" s="187"/>
    </row>
    <row r="486" spans="13:14">
      <c r="M486" s="187"/>
      <c r="N486" s="187"/>
    </row>
    <row r="487" spans="13:14">
      <c r="M487" s="187"/>
      <c r="N487" s="187"/>
    </row>
    <row r="488" spans="13:14">
      <c r="M488" s="187"/>
      <c r="N488" s="187"/>
    </row>
    <row r="489" spans="13:14">
      <c r="M489" s="187"/>
      <c r="N489" s="187"/>
    </row>
    <row r="490" spans="13:14">
      <c r="M490" s="187"/>
      <c r="N490" s="187"/>
    </row>
    <row r="491" spans="13:14">
      <c r="M491" s="187"/>
      <c r="N491" s="187"/>
    </row>
    <row r="492" spans="13:14">
      <c r="M492" s="187"/>
      <c r="N492" s="187"/>
    </row>
    <row r="493" spans="13:14">
      <c r="M493" s="187"/>
      <c r="N493" s="187"/>
    </row>
    <row r="494" spans="13:14">
      <c r="M494" s="187"/>
      <c r="N494" s="187"/>
    </row>
    <row r="495" spans="13:14">
      <c r="M495" s="187"/>
      <c r="N495" s="187"/>
    </row>
    <row r="496" spans="13:14">
      <c r="M496" s="187"/>
      <c r="N496" s="187"/>
    </row>
    <row r="497" spans="13:14">
      <c r="M497" s="187"/>
      <c r="N497" s="187"/>
    </row>
    <row r="498" spans="13:14">
      <c r="M498" s="187"/>
      <c r="N498" s="187"/>
    </row>
    <row r="499" spans="13:14">
      <c r="M499" s="187"/>
      <c r="N499" s="187"/>
    </row>
    <row r="500" spans="13:14">
      <c r="M500" s="187"/>
      <c r="N500" s="187"/>
    </row>
    <row r="501" spans="13:14">
      <c r="M501" s="187"/>
      <c r="N501" s="187"/>
    </row>
    <row r="502" spans="13:14">
      <c r="M502" s="187"/>
      <c r="N502" s="187"/>
    </row>
    <row r="503" spans="13:14">
      <c r="M503" s="187"/>
      <c r="N503" s="187"/>
    </row>
    <row r="504" spans="13:14">
      <c r="M504" s="187"/>
      <c r="N504" s="187"/>
    </row>
    <row r="505" spans="13:14">
      <c r="M505" s="187"/>
      <c r="N505" s="187"/>
    </row>
    <row r="506" spans="13:14">
      <c r="M506" s="187"/>
      <c r="N506" s="187"/>
    </row>
    <row r="507" spans="13:14">
      <c r="M507" s="187"/>
      <c r="N507" s="187"/>
    </row>
    <row r="508" spans="13:14">
      <c r="M508" s="187"/>
      <c r="N508" s="187"/>
    </row>
    <row r="509" spans="13:14">
      <c r="M509" s="187"/>
      <c r="N509" s="187"/>
    </row>
    <row r="510" spans="13:14">
      <c r="M510" s="187"/>
      <c r="N510" s="187"/>
    </row>
    <row r="511" spans="13:14">
      <c r="M511" s="187"/>
      <c r="N511" s="187"/>
    </row>
    <row r="512" spans="13:14">
      <c r="M512" s="187"/>
      <c r="N512" s="187"/>
    </row>
    <row r="513" spans="13:14">
      <c r="M513" s="187"/>
      <c r="N513" s="187"/>
    </row>
    <row r="514" spans="13:14">
      <c r="M514" s="187"/>
      <c r="N514" s="187"/>
    </row>
    <row r="515" spans="13:14">
      <c r="M515" s="187"/>
      <c r="N515" s="187"/>
    </row>
    <row r="516" spans="13:14">
      <c r="M516" s="187"/>
      <c r="N516" s="187"/>
    </row>
    <row r="517" spans="13:14">
      <c r="M517" s="187"/>
      <c r="N517" s="187"/>
    </row>
    <row r="518" spans="13:14">
      <c r="M518" s="187"/>
      <c r="N518" s="187"/>
    </row>
    <row r="519" spans="13:14">
      <c r="M519" s="187"/>
      <c r="N519" s="187"/>
    </row>
    <row r="520" spans="13:14">
      <c r="M520" s="187"/>
      <c r="N520" s="187"/>
    </row>
    <row r="521" spans="13:14">
      <c r="M521" s="187"/>
      <c r="N521" s="187"/>
    </row>
    <row r="522" spans="13:14">
      <c r="M522" s="187"/>
      <c r="N522" s="187"/>
    </row>
    <row r="523" spans="13:14">
      <c r="M523" s="187"/>
      <c r="N523" s="187"/>
    </row>
    <row r="524" spans="13:14">
      <c r="M524" s="187"/>
      <c r="N524" s="187"/>
    </row>
    <row r="525" spans="13:14">
      <c r="M525" s="187"/>
      <c r="N525" s="187"/>
    </row>
    <row r="526" spans="13:14">
      <c r="M526" s="187"/>
      <c r="N526" s="187"/>
    </row>
    <row r="527" spans="13:14">
      <c r="M527" s="187"/>
      <c r="N527" s="187"/>
    </row>
    <row r="528" spans="13:14">
      <c r="M528" s="187"/>
      <c r="N528" s="187"/>
    </row>
    <row r="529" spans="13:14">
      <c r="M529" s="187"/>
      <c r="N529" s="187"/>
    </row>
    <row r="530" spans="13:14">
      <c r="M530" s="187"/>
      <c r="N530" s="187"/>
    </row>
    <row r="531" spans="13:14">
      <c r="M531" s="187"/>
      <c r="N531" s="187"/>
    </row>
    <row r="532" spans="13:14">
      <c r="M532" s="187"/>
      <c r="N532" s="187"/>
    </row>
    <row r="533" spans="13:14">
      <c r="M533" s="187"/>
      <c r="N533" s="187"/>
    </row>
    <row r="534" spans="13:14">
      <c r="M534" s="187"/>
      <c r="N534" s="187"/>
    </row>
    <row r="535" spans="13:14">
      <c r="M535" s="187"/>
      <c r="N535" s="187"/>
    </row>
    <row r="536" spans="13:14">
      <c r="M536" s="187"/>
      <c r="N536" s="187"/>
    </row>
    <row r="537" spans="13:14">
      <c r="M537" s="187"/>
      <c r="N537" s="187"/>
    </row>
    <row r="538" spans="13:14">
      <c r="M538" s="187"/>
      <c r="N538" s="187"/>
    </row>
    <row r="539" spans="13:14">
      <c r="M539" s="187"/>
      <c r="N539" s="187"/>
    </row>
    <row r="540" spans="13:14">
      <c r="M540" s="187"/>
      <c r="N540" s="187"/>
    </row>
    <row r="541" spans="13:14">
      <c r="M541" s="187"/>
      <c r="N541" s="187"/>
    </row>
    <row r="542" spans="13:14">
      <c r="M542" s="187"/>
      <c r="N542" s="187"/>
    </row>
    <row r="543" spans="13:14">
      <c r="M543" s="187"/>
      <c r="N543" s="187"/>
    </row>
    <row r="544" spans="13:14">
      <c r="M544" s="187"/>
      <c r="N544" s="187"/>
    </row>
    <row r="545" spans="13:14">
      <c r="M545" s="187"/>
      <c r="N545" s="187"/>
    </row>
    <row r="546" spans="13:14">
      <c r="M546" s="187"/>
      <c r="N546" s="187"/>
    </row>
    <row r="547" spans="13:14">
      <c r="M547" s="187"/>
      <c r="N547" s="187"/>
    </row>
    <row r="548" spans="13:14">
      <c r="M548" s="187"/>
      <c r="N548" s="187"/>
    </row>
    <row r="549" spans="13:14">
      <c r="M549" s="187"/>
      <c r="N549" s="187"/>
    </row>
    <row r="550" spans="13:14">
      <c r="M550" s="187"/>
      <c r="N550" s="187"/>
    </row>
    <row r="551" spans="13:14">
      <c r="M551" s="187"/>
      <c r="N551" s="187"/>
    </row>
    <row r="552" spans="13:14">
      <c r="M552" s="187"/>
      <c r="N552" s="187"/>
    </row>
    <row r="553" spans="13:14">
      <c r="M553" s="187"/>
      <c r="N553" s="187"/>
    </row>
    <row r="554" spans="13:14">
      <c r="M554" s="187"/>
      <c r="N554" s="187"/>
    </row>
    <row r="555" spans="13:14">
      <c r="M555" s="187"/>
      <c r="N555" s="187"/>
    </row>
    <row r="556" spans="13:14">
      <c r="M556" s="187"/>
      <c r="N556" s="187"/>
    </row>
    <row r="557" spans="13:14">
      <c r="M557" s="187"/>
      <c r="N557" s="187"/>
    </row>
    <row r="558" spans="13:14">
      <c r="M558" s="187"/>
      <c r="N558" s="187"/>
    </row>
    <row r="559" spans="13:14">
      <c r="M559" s="187"/>
      <c r="N559" s="187"/>
    </row>
    <row r="560" spans="13:14">
      <c r="M560" s="187"/>
      <c r="N560" s="187"/>
    </row>
    <row r="561" spans="13:14">
      <c r="M561" s="187"/>
      <c r="N561" s="187"/>
    </row>
    <row r="562" spans="13:14">
      <c r="M562" s="187"/>
      <c r="N562" s="187"/>
    </row>
    <row r="563" spans="13:14">
      <c r="M563" s="187"/>
      <c r="N563" s="187"/>
    </row>
    <row r="564" spans="13:14">
      <c r="M564" s="187"/>
      <c r="N564" s="187"/>
    </row>
    <row r="565" spans="13:14">
      <c r="M565" s="187"/>
      <c r="N565" s="187"/>
    </row>
    <row r="566" spans="13:14">
      <c r="M566" s="187"/>
      <c r="N566" s="187"/>
    </row>
    <row r="567" spans="13:14">
      <c r="M567" s="187"/>
      <c r="N567" s="187"/>
    </row>
    <row r="568" spans="13:14">
      <c r="M568" s="187"/>
      <c r="N568" s="187"/>
    </row>
    <row r="569" spans="13:14">
      <c r="M569" s="187"/>
      <c r="N569" s="187"/>
    </row>
    <row r="570" spans="13:14">
      <c r="M570" s="187"/>
      <c r="N570" s="187"/>
    </row>
    <row r="571" spans="13:14">
      <c r="M571" s="187"/>
      <c r="N571" s="187"/>
    </row>
    <row r="572" spans="13:14">
      <c r="M572" s="187"/>
      <c r="N572" s="187"/>
    </row>
    <row r="573" spans="13:14">
      <c r="M573" s="187"/>
      <c r="N573" s="187"/>
    </row>
    <row r="574" spans="13:14">
      <c r="M574" s="187"/>
      <c r="N574" s="187"/>
    </row>
    <row r="575" spans="13:14">
      <c r="M575" s="187"/>
      <c r="N575" s="187"/>
    </row>
    <row r="576" spans="13:14">
      <c r="M576" s="187"/>
      <c r="N576" s="187"/>
    </row>
    <row r="577" spans="13:14">
      <c r="M577" s="187"/>
      <c r="N577" s="187"/>
    </row>
    <row r="578" spans="13:14">
      <c r="M578" s="187"/>
      <c r="N578" s="187"/>
    </row>
    <row r="579" spans="13:14">
      <c r="M579" s="187"/>
      <c r="N579" s="187"/>
    </row>
    <row r="580" spans="13:14">
      <c r="M580" s="187"/>
      <c r="N580" s="187"/>
    </row>
    <row r="581" spans="13:14">
      <c r="M581" s="187"/>
      <c r="N581" s="187"/>
    </row>
    <row r="582" spans="13:14">
      <c r="M582" s="187"/>
      <c r="N582" s="187"/>
    </row>
    <row r="583" spans="13:14">
      <c r="M583" s="187"/>
      <c r="N583" s="187"/>
    </row>
    <row r="584" spans="13:14">
      <c r="M584" s="187"/>
      <c r="N584" s="187"/>
    </row>
    <row r="585" spans="13:14">
      <c r="M585" s="187"/>
      <c r="N585" s="187"/>
    </row>
    <row r="586" spans="13:14">
      <c r="M586" s="187"/>
      <c r="N586" s="187"/>
    </row>
    <row r="587" spans="13:14">
      <c r="M587" s="187"/>
      <c r="N587" s="187"/>
    </row>
    <row r="588" spans="13:14">
      <c r="M588" s="187"/>
      <c r="N588" s="187"/>
    </row>
    <row r="589" spans="13:14">
      <c r="M589" s="187"/>
      <c r="N589" s="187"/>
    </row>
    <row r="590" spans="13:14">
      <c r="M590" s="187"/>
      <c r="N590" s="187"/>
    </row>
    <row r="591" spans="13:14">
      <c r="M591" s="187"/>
      <c r="N591" s="187"/>
    </row>
    <row r="592" spans="13:14">
      <c r="M592" s="187"/>
      <c r="N592" s="187"/>
    </row>
    <row r="593" spans="13:14">
      <c r="M593" s="187"/>
      <c r="N593" s="187"/>
    </row>
    <row r="594" spans="13:14">
      <c r="M594" s="187"/>
      <c r="N594" s="187"/>
    </row>
    <row r="595" spans="13:14">
      <c r="M595" s="187"/>
      <c r="N595" s="187"/>
    </row>
    <row r="596" spans="13:14">
      <c r="M596" s="187"/>
      <c r="N596" s="187"/>
    </row>
    <row r="597" spans="13:14">
      <c r="M597" s="187"/>
      <c r="N597" s="187"/>
    </row>
    <row r="598" spans="13:14">
      <c r="M598" s="187"/>
      <c r="N598" s="187"/>
    </row>
    <row r="599" spans="13:14">
      <c r="M599" s="187"/>
      <c r="N599" s="187"/>
    </row>
    <row r="600" spans="13:14">
      <c r="M600" s="187"/>
      <c r="N600" s="187"/>
    </row>
    <row r="601" spans="13:14">
      <c r="M601" s="187"/>
      <c r="N601" s="187"/>
    </row>
    <row r="602" spans="13:14">
      <c r="M602" s="187"/>
      <c r="N602" s="187"/>
    </row>
    <row r="603" spans="13:14">
      <c r="M603" s="187"/>
      <c r="N603" s="187"/>
    </row>
    <row r="604" spans="13:14">
      <c r="M604" s="187"/>
      <c r="N604" s="187"/>
    </row>
    <row r="605" spans="13:14">
      <c r="M605" s="187"/>
      <c r="N605" s="187"/>
    </row>
    <row r="606" spans="13:14">
      <c r="M606" s="187"/>
      <c r="N606" s="187"/>
    </row>
    <row r="607" spans="13:14">
      <c r="M607" s="187"/>
      <c r="N607" s="187"/>
    </row>
    <row r="608" spans="13:14">
      <c r="M608" s="187"/>
      <c r="N608" s="187"/>
    </row>
    <row r="609" spans="13:14">
      <c r="M609" s="187"/>
      <c r="N609" s="187"/>
    </row>
    <row r="610" spans="13:14">
      <c r="M610" s="187"/>
      <c r="N610" s="187"/>
    </row>
    <row r="611" spans="13:14">
      <c r="M611" s="187"/>
      <c r="N611" s="187"/>
    </row>
    <row r="612" spans="13:14">
      <c r="M612" s="187"/>
      <c r="N612" s="187"/>
    </row>
    <row r="613" spans="13:14">
      <c r="M613" s="187"/>
      <c r="N613" s="187"/>
    </row>
    <row r="614" spans="13:14">
      <c r="M614" s="187"/>
      <c r="N614" s="187"/>
    </row>
    <row r="615" spans="13:14">
      <c r="M615" s="187"/>
      <c r="N615" s="187"/>
    </row>
    <row r="616" spans="13:14">
      <c r="M616" s="187"/>
      <c r="N616" s="187"/>
    </row>
    <row r="617" spans="13:14">
      <c r="M617" s="187"/>
      <c r="N617" s="187"/>
    </row>
    <row r="618" spans="13:14">
      <c r="M618" s="187"/>
      <c r="N618" s="187"/>
    </row>
    <row r="619" spans="13:14">
      <c r="M619" s="187"/>
      <c r="N619" s="187"/>
    </row>
    <row r="620" spans="13:14">
      <c r="M620" s="187"/>
      <c r="N620" s="187"/>
    </row>
    <row r="621" spans="13:14">
      <c r="M621" s="187"/>
      <c r="N621" s="187"/>
    </row>
    <row r="622" spans="13:14">
      <c r="M622" s="187"/>
      <c r="N622" s="187"/>
    </row>
    <row r="623" spans="13:14">
      <c r="M623" s="187"/>
      <c r="N623" s="187"/>
    </row>
    <row r="624" spans="13:14">
      <c r="M624" s="187"/>
      <c r="N624" s="187"/>
    </row>
    <row r="625" spans="13:14">
      <c r="M625" s="187"/>
      <c r="N625" s="187"/>
    </row>
    <row r="626" spans="13:14">
      <c r="M626" s="187"/>
      <c r="N626" s="187"/>
    </row>
    <row r="627" spans="13:14">
      <c r="M627" s="187"/>
      <c r="N627" s="187"/>
    </row>
    <row r="628" spans="13:14">
      <c r="M628" s="187"/>
      <c r="N628" s="187"/>
    </row>
    <row r="629" spans="13:14">
      <c r="M629" s="187"/>
      <c r="N629" s="187"/>
    </row>
    <row r="630" spans="13:14">
      <c r="M630" s="187"/>
      <c r="N630" s="187"/>
    </row>
    <row r="631" spans="13:14">
      <c r="M631" s="187"/>
      <c r="N631" s="187"/>
    </row>
    <row r="632" spans="13:14">
      <c r="M632" s="187"/>
      <c r="N632" s="187"/>
    </row>
    <row r="633" spans="13:14">
      <c r="M633" s="187"/>
      <c r="N633" s="187"/>
    </row>
    <row r="634" spans="13:14">
      <c r="M634" s="187"/>
      <c r="N634" s="187"/>
    </row>
    <row r="635" spans="13:14">
      <c r="M635" s="187"/>
      <c r="N635" s="187"/>
    </row>
    <row r="636" spans="13:14">
      <c r="M636" s="187"/>
      <c r="N636" s="187"/>
    </row>
    <row r="637" spans="13:14">
      <c r="M637" s="187"/>
      <c r="N637" s="187"/>
    </row>
    <row r="638" spans="13:14">
      <c r="M638" s="187"/>
      <c r="N638" s="187"/>
    </row>
    <row r="639" spans="13:14">
      <c r="M639" s="187"/>
      <c r="N639" s="187"/>
    </row>
    <row r="640" spans="13:14">
      <c r="M640" s="187"/>
      <c r="N640" s="187"/>
    </row>
    <row r="641" spans="13:14">
      <c r="M641" s="187"/>
      <c r="N641" s="187"/>
    </row>
    <row r="642" spans="13:14">
      <c r="M642" s="187"/>
      <c r="N642" s="187"/>
    </row>
    <row r="643" spans="13:14">
      <c r="M643" s="187"/>
      <c r="N643" s="187"/>
    </row>
    <row r="644" spans="13:14">
      <c r="M644" s="187"/>
      <c r="N644" s="187"/>
    </row>
    <row r="645" spans="13:14">
      <c r="M645" s="187"/>
      <c r="N645" s="187"/>
    </row>
    <row r="646" spans="13:14">
      <c r="M646" s="187"/>
      <c r="N646" s="187"/>
    </row>
    <row r="647" spans="13:14">
      <c r="M647" s="187"/>
      <c r="N647" s="187"/>
    </row>
    <row r="648" spans="13:14">
      <c r="M648" s="187"/>
      <c r="N648" s="187"/>
    </row>
    <row r="649" spans="13:14">
      <c r="M649" s="187"/>
      <c r="N649" s="187"/>
    </row>
    <row r="650" spans="13:14">
      <c r="M650" s="187"/>
      <c r="N650" s="187"/>
    </row>
    <row r="651" spans="13:14">
      <c r="M651" s="187"/>
      <c r="N651" s="187"/>
    </row>
    <row r="652" spans="13:14">
      <c r="M652" s="187"/>
      <c r="N652" s="187"/>
    </row>
    <row r="653" spans="13:14">
      <c r="M653" s="187"/>
      <c r="N653" s="187"/>
    </row>
    <row r="654" spans="13:14">
      <c r="M654" s="187"/>
      <c r="N654" s="187"/>
    </row>
    <row r="655" spans="13:14">
      <c r="M655" s="187"/>
      <c r="N655" s="187"/>
    </row>
    <row r="656" spans="13:14">
      <c r="M656" s="187"/>
      <c r="N656" s="187"/>
    </row>
    <row r="657" spans="13:14">
      <c r="M657" s="187"/>
      <c r="N657" s="187"/>
    </row>
    <row r="658" spans="13:14">
      <c r="M658" s="187"/>
      <c r="N658" s="187"/>
    </row>
    <row r="659" spans="13:14">
      <c r="M659" s="187"/>
      <c r="N659" s="187"/>
    </row>
    <row r="660" spans="13:14">
      <c r="M660" s="187"/>
      <c r="N660" s="187"/>
    </row>
    <row r="661" spans="13:14">
      <c r="M661" s="187"/>
      <c r="N661" s="187"/>
    </row>
    <row r="662" spans="13:14">
      <c r="M662" s="187"/>
      <c r="N662" s="187"/>
    </row>
    <row r="663" spans="13:14">
      <c r="M663" s="187"/>
      <c r="N663" s="187"/>
    </row>
    <row r="664" spans="13:14">
      <c r="M664" s="187"/>
      <c r="N664" s="187"/>
    </row>
    <row r="665" spans="13:14">
      <c r="M665" s="187"/>
      <c r="N665" s="187"/>
    </row>
    <row r="666" spans="13:14">
      <c r="M666" s="187"/>
      <c r="N666" s="187"/>
    </row>
    <row r="667" spans="13:14">
      <c r="M667" s="187"/>
      <c r="N667" s="187"/>
    </row>
    <row r="668" spans="13:14">
      <c r="M668" s="187"/>
      <c r="N668" s="187"/>
    </row>
    <row r="669" spans="13:14">
      <c r="M669" s="187"/>
      <c r="N669" s="187"/>
    </row>
    <row r="670" spans="13:14">
      <c r="M670" s="187"/>
      <c r="N670" s="187"/>
    </row>
    <row r="671" spans="13:14">
      <c r="M671" s="187"/>
      <c r="N671" s="187"/>
    </row>
    <row r="672" spans="13:14">
      <c r="M672" s="187"/>
      <c r="N672" s="187"/>
    </row>
    <row r="673" spans="13:14">
      <c r="M673" s="187"/>
      <c r="N673" s="187"/>
    </row>
    <row r="674" spans="13:14">
      <c r="M674" s="187"/>
      <c r="N674" s="187"/>
    </row>
    <row r="675" spans="13:14">
      <c r="M675" s="187"/>
      <c r="N675" s="187"/>
    </row>
    <row r="676" spans="13:14">
      <c r="M676" s="187"/>
      <c r="N676" s="187"/>
    </row>
    <row r="677" spans="13:14">
      <c r="M677" s="187"/>
      <c r="N677" s="187"/>
    </row>
    <row r="678" spans="13:14">
      <c r="M678" s="187"/>
      <c r="N678" s="187"/>
    </row>
    <row r="679" spans="13:14">
      <c r="M679" s="187"/>
      <c r="N679" s="187"/>
    </row>
    <row r="680" spans="13:14">
      <c r="M680" s="187"/>
      <c r="N680" s="187"/>
    </row>
    <row r="681" spans="13:14">
      <c r="M681" s="187"/>
      <c r="N681" s="187"/>
    </row>
    <row r="682" spans="13:14">
      <c r="M682" s="187"/>
      <c r="N682" s="187"/>
    </row>
    <row r="683" spans="13:14">
      <c r="M683" s="187"/>
      <c r="N683" s="187"/>
    </row>
    <row r="684" spans="13:14">
      <c r="M684" s="187"/>
      <c r="N684" s="187"/>
    </row>
    <row r="685" spans="13:14">
      <c r="M685" s="187"/>
      <c r="N685" s="187"/>
    </row>
    <row r="686" spans="13:14">
      <c r="M686" s="187"/>
      <c r="N686" s="187"/>
    </row>
    <row r="687" spans="13:14">
      <c r="M687" s="187"/>
      <c r="N687" s="187"/>
    </row>
    <row r="688" spans="13:14">
      <c r="M688" s="187"/>
      <c r="N688" s="187"/>
    </row>
    <row r="689" spans="13:14">
      <c r="M689" s="187"/>
      <c r="N689" s="187"/>
    </row>
    <row r="690" spans="13:14">
      <c r="M690" s="187"/>
      <c r="N690" s="187"/>
    </row>
    <row r="691" spans="13:14">
      <c r="M691" s="187"/>
      <c r="N691" s="187"/>
    </row>
    <row r="692" spans="13:14">
      <c r="M692" s="187"/>
      <c r="N692" s="187"/>
    </row>
    <row r="693" spans="13:14">
      <c r="M693" s="187"/>
      <c r="N693" s="187"/>
    </row>
    <row r="694" spans="13:14">
      <c r="M694" s="187"/>
      <c r="N694" s="187"/>
    </row>
    <row r="695" spans="13:14">
      <c r="M695" s="187"/>
      <c r="N695" s="187"/>
    </row>
    <row r="696" spans="13:14">
      <c r="M696" s="187"/>
      <c r="N696" s="187"/>
    </row>
    <row r="697" spans="13:14">
      <c r="M697" s="187"/>
      <c r="N697" s="187"/>
    </row>
    <row r="698" spans="13:14">
      <c r="M698" s="187"/>
      <c r="N698" s="187"/>
    </row>
    <row r="699" spans="13:14">
      <c r="M699" s="187"/>
      <c r="N699" s="187"/>
    </row>
    <row r="700" spans="13:14">
      <c r="M700" s="187"/>
      <c r="N700" s="187"/>
    </row>
    <row r="701" spans="13:14">
      <c r="M701" s="187"/>
      <c r="N701" s="187"/>
    </row>
    <row r="702" spans="13:14">
      <c r="M702" s="187"/>
      <c r="N702" s="187"/>
    </row>
    <row r="703" spans="13:14">
      <c r="M703" s="187"/>
      <c r="N703" s="187"/>
    </row>
    <row r="704" spans="13:14">
      <c r="M704" s="187"/>
      <c r="N704" s="187"/>
    </row>
    <row r="705" spans="13:14">
      <c r="M705" s="187"/>
      <c r="N705" s="187"/>
    </row>
    <row r="706" spans="13:14">
      <c r="M706" s="187"/>
      <c r="N706" s="187"/>
    </row>
    <row r="707" spans="13:14">
      <c r="M707" s="187"/>
      <c r="N707" s="187"/>
    </row>
    <row r="708" spans="13:14">
      <c r="M708" s="187"/>
      <c r="N708" s="187"/>
    </row>
    <row r="709" spans="13:14">
      <c r="M709" s="187"/>
      <c r="N709" s="187"/>
    </row>
    <row r="710" spans="13:14">
      <c r="M710" s="187"/>
      <c r="N710" s="187"/>
    </row>
    <row r="711" spans="13:14">
      <c r="M711" s="187"/>
      <c r="N711" s="187"/>
    </row>
    <row r="712" spans="13:14">
      <c r="M712" s="187"/>
      <c r="N712" s="187"/>
    </row>
    <row r="713" spans="13:14">
      <c r="M713" s="187"/>
      <c r="N713" s="187"/>
    </row>
    <row r="714" spans="13:14">
      <c r="M714" s="187"/>
      <c r="N714" s="187"/>
    </row>
    <row r="715" spans="13:14">
      <c r="M715" s="187"/>
      <c r="N715" s="187"/>
    </row>
    <row r="716" spans="13:14">
      <c r="M716" s="187"/>
      <c r="N716" s="187"/>
    </row>
    <row r="717" spans="13:14">
      <c r="M717" s="187"/>
      <c r="N717" s="187"/>
    </row>
    <row r="718" spans="13:14">
      <c r="M718" s="187"/>
      <c r="N718" s="187"/>
    </row>
    <row r="719" spans="13:14">
      <c r="M719" s="187"/>
      <c r="N719" s="187"/>
    </row>
    <row r="720" spans="13:14">
      <c r="M720" s="187"/>
      <c r="N720" s="187"/>
    </row>
    <row r="721" spans="13:14">
      <c r="M721" s="187"/>
      <c r="N721" s="187"/>
    </row>
    <row r="722" spans="13:14">
      <c r="M722" s="187"/>
      <c r="N722" s="187"/>
    </row>
    <row r="723" spans="13:14">
      <c r="M723" s="187"/>
      <c r="N723" s="187"/>
    </row>
    <row r="724" spans="13:14">
      <c r="M724" s="187"/>
      <c r="N724" s="187"/>
    </row>
    <row r="725" spans="13:14">
      <c r="M725" s="187"/>
      <c r="N725" s="187"/>
    </row>
    <row r="726" spans="13:14">
      <c r="M726" s="187"/>
      <c r="N726" s="187"/>
    </row>
    <row r="727" spans="13:14">
      <c r="M727" s="187"/>
      <c r="N727" s="187"/>
    </row>
    <row r="728" spans="13:14">
      <c r="M728" s="187"/>
      <c r="N728" s="187"/>
    </row>
    <row r="729" spans="13:14">
      <c r="M729" s="187"/>
      <c r="N729" s="187"/>
    </row>
    <row r="730" spans="13:14">
      <c r="M730" s="187"/>
      <c r="N730" s="187"/>
    </row>
    <row r="731" spans="13:14">
      <c r="M731" s="187"/>
      <c r="N731" s="187"/>
    </row>
    <row r="732" spans="13:14">
      <c r="M732" s="187"/>
      <c r="N732" s="187"/>
    </row>
    <row r="733" spans="13:14">
      <c r="M733" s="187"/>
      <c r="N733" s="187"/>
    </row>
    <row r="734" spans="13:14">
      <c r="M734" s="187"/>
      <c r="N734" s="187"/>
    </row>
    <row r="735" spans="13:14">
      <c r="M735" s="187"/>
      <c r="N735" s="187"/>
    </row>
    <row r="736" spans="13:14">
      <c r="M736" s="187"/>
      <c r="N736" s="187"/>
    </row>
    <row r="737" spans="13:14">
      <c r="M737" s="187"/>
      <c r="N737" s="187"/>
    </row>
    <row r="738" spans="13:14">
      <c r="M738" s="187"/>
      <c r="N738" s="187"/>
    </row>
    <row r="739" spans="13:14">
      <c r="M739" s="187"/>
      <c r="N739" s="187"/>
    </row>
    <row r="740" spans="13:14">
      <c r="M740" s="187"/>
      <c r="N740" s="187"/>
    </row>
    <row r="741" spans="13:14">
      <c r="M741" s="187"/>
      <c r="N741" s="187"/>
    </row>
    <row r="742" spans="13:14">
      <c r="M742" s="187"/>
      <c r="N742" s="187"/>
    </row>
    <row r="743" spans="13:14">
      <c r="M743" s="187"/>
      <c r="N743" s="187"/>
    </row>
    <row r="744" spans="13:14">
      <c r="M744" s="187"/>
      <c r="N744" s="187"/>
    </row>
    <row r="745" spans="13:14">
      <c r="M745" s="187"/>
      <c r="N745" s="187"/>
    </row>
    <row r="746" spans="13:14">
      <c r="M746" s="187"/>
      <c r="N746" s="187"/>
    </row>
    <row r="747" spans="13:14">
      <c r="M747" s="187"/>
      <c r="N747" s="187"/>
    </row>
    <row r="748" spans="13:14">
      <c r="M748" s="187"/>
      <c r="N748" s="187"/>
    </row>
    <row r="749" spans="13:14">
      <c r="M749" s="187"/>
      <c r="N749" s="187"/>
    </row>
    <row r="750" spans="13:14">
      <c r="M750" s="187"/>
      <c r="N750" s="187"/>
    </row>
    <row r="751" spans="13:14">
      <c r="M751" s="187"/>
      <c r="N751" s="187"/>
    </row>
    <row r="752" spans="13:14">
      <c r="M752" s="187"/>
      <c r="N752" s="187"/>
    </row>
    <row r="753" spans="13:14">
      <c r="M753" s="187"/>
      <c r="N753" s="187"/>
    </row>
    <row r="754" spans="13:14">
      <c r="M754" s="187"/>
      <c r="N754" s="187"/>
    </row>
    <row r="755" spans="13:14">
      <c r="M755" s="187"/>
      <c r="N755" s="187"/>
    </row>
    <row r="756" spans="13:14">
      <c r="M756" s="187"/>
      <c r="N756" s="187"/>
    </row>
    <row r="757" spans="13:14">
      <c r="M757" s="187"/>
      <c r="N757" s="187"/>
    </row>
    <row r="758" spans="13:14">
      <c r="M758" s="187"/>
      <c r="N758" s="187"/>
    </row>
    <row r="759" spans="13:14">
      <c r="M759" s="187"/>
      <c r="N759" s="187"/>
    </row>
    <row r="760" spans="13:14">
      <c r="M760" s="187"/>
      <c r="N760" s="187"/>
    </row>
    <row r="761" spans="13:14">
      <c r="M761" s="187"/>
      <c r="N761" s="187"/>
    </row>
    <row r="762" spans="13:14">
      <c r="M762" s="187"/>
      <c r="N762" s="187"/>
    </row>
    <row r="763" spans="13:14">
      <c r="M763" s="187"/>
      <c r="N763" s="187"/>
    </row>
    <row r="764" spans="13:14">
      <c r="M764" s="187"/>
      <c r="N764" s="187"/>
    </row>
    <row r="765" spans="13:14">
      <c r="M765" s="187"/>
      <c r="N765" s="187"/>
    </row>
    <row r="766" spans="13:14">
      <c r="M766" s="187"/>
      <c r="N766" s="187"/>
    </row>
    <row r="767" spans="13:14">
      <c r="M767" s="187"/>
      <c r="N767" s="187"/>
    </row>
    <row r="768" spans="13:14">
      <c r="M768" s="187"/>
      <c r="N768" s="187"/>
    </row>
    <row r="769" spans="13:14">
      <c r="M769" s="187"/>
      <c r="N769" s="187"/>
    </row>
    <row r="770" spans="13:14">
      <c r="M770" s="187"/>
      <c r="N770" s="187"/>
    </row>
    <row r="771" spans="13:14">
      <c r="M771" s="187"/>
      <c r="N771" s="187"/>
    </row>
    <row r="772" spans="13:14">
      <c r="M772" s="187"/>
      <c r="N772" s="187"/>
    </row>
    <row r="773" spans="13:14">
      <c r="M773" s="187"/>
      <c r="N773" s="187"/>
    </row>
    <row r="774" spans="13:14">
      <c r="M774" s="187"/>
      <c r="N774" s="187"/>
    </row>
    <row r="775" spans="13:14">
      <c r="M775" s="187"/>
      <c r="N775" s="187"/>
    </row>
    <row r="776" spans="13:14">
      <c r="M776" s="187"/>
      <c r="N776" s="187"/>
    </row>
    <row r="777" spans="13:14">
      <c r="M777" s="187"/>
      <c r="N777" s="187"/>
    </row>
    <row r="778" spans="13:14">
      <c r="M778" s="187"/>
      <c r="N778" s="187"/>
    </row>
    <row r="779" spans="13:14">
      <c r="M779" s="187"/>
      <c r="N779" s="187"/>
    </row>
    <row r="780" spans="13:14">
      <c r="M780" s="187"/>
      <c r="N780" s="187"/>
    </row>
    <row r="781" spans="13:14">
      <c r="M781" s="187"/>
      <c r="N781" s="187"/>
    </row>
    <row r="782" spans="13:14">
      <c r="M782" s="187"/>
      <c r="N782" s="187"/>
    </row>
    <row r="783" spans="13:14">
      <c r="M783" s="187"/>
      <c r="N783" s="187"/>
    </row>
    <row r="784" spans="13:14">
      <c r="M784" s="187"/>
      <c r="N784" s="187"/>
    </row>
    <row r="785" spans="13:14">
      <c r="M785" s="187"/>
      <c r="N785" s="187"/>
    </row>
    <row r="786" spans="13:14">
      <c r="M786" s="187"/>
      <c r="N786" s="187"/>
    </row>
    <row r="787" spans="13:14">
      <c r="M787" s="187"/>
      <c r="N787" s="187"/>
    </row>
    <row r="788" spans="13:14">
      <c r="M788" s="187"/>
      <c r="N788" s="187"/>
    </row>
    <row r="789" spans="13:14">
      <c r="M789" s="187"/>
      <c r="N789" s="187"/>
    </row>
    <row r="790" spans="13:14">
      <c r="M790" s="187"/>
      <c r="N790" s="187"/>
    </row>
    <row r="791" spans="13:14">
      <c r="M791" s="187"/>
      <c r="N791" s="187"/>
    </row>
    <row r="792" spans="13:14">
      <c r="M792" s="187"/>
      <c r="N792" s="187"/>
    </row>
    <row r="793" spans="13:14">
      <c r="M793" s="187"/>
      <c r="N793" s="187"/>
    </row>
    <row r="794" spans="13:14">
      <c r="M794" s="187"/>
      <c r="N794" s="187"/>
    </row>
    <row r="795" spans="13:14">
      <c r="M795" s="187"/>
      <c r="N795" s="187"/>
    </row>
    <row r="796" spans="13:14">
      <c r="M796" s="187"/>
      <c r="N796" s="187"/>
    </row>
    <row r="797" spans="13:14">
      <c r="M797" s="187"/>
      <c r="N797" s="187"/>
    </row>
    <row r="798" spans="13:14">
      <c r="M798" s="187"/>
      <c r="N798" s="187"/>
    </row>
    <row r="799" spans="13:14">
      <c r="M799" s="187"/>
      <c r="N799" s="187"/>
    </row>
    <row r="800" spans="13:14">
      <c r="M800" s="187"/>
      <c r="N800" s="187"/>
    </row>
    <row r="801" spans="13:14">
      <c r="M801" s="187"/>
      <c r="N801" s="187"/>
    </row>
    <row r="802" spans="13:14">
      <c r="M802" s="187"/>
      <c r="N802" s="187"/>
    </row>
    <row r="803" spans="13:14">
      <c r="M803" s="187"/>
      <c r="N803" s="187"/>
    </row>
    <row r="804" spans="13:14">
      <c r="M804" s="187"/>
      <c r="N804" s="187"/>
    </row>
    <row r="805" spans="13:14">
      <c r="M805" s="187"/>
      <c r="N805" s="187"/>
    </row>
    <row r="806" spans="13:14">
      <c r="M806" s="187"/>
      <c r="N806" s="187"/>
    </row>
    <row r="807" spans="13:14">
      <c r="M807" s="187"/>
      <c r="N807" s="187"/>
    </row>
    <row r="808" spans="13:14">
      <c r="M808" s="187"/>
      <c r="N808" s="187"/>
    </row>
    <row r="809" spans="13:14">
      <c r="M809" s="187"/>
      <c r="N809" s="187"/>
    </row>
    <row r="810" spans="13:14">
      <c r="M810" s="187"/>
      <c r="N810" s="187"/>
    </row>
    <row r="811" spans="13:14">
      <c r="M811" s="187"/>
      <c r="N811" s="187"/>
    </row>
    <row r="812" spans="13:14">
      <c r="M812" s="187"/>
      <c r="N812" s="187"/>
    </row>
    <row r="813" spans="13:14">
      <c r="M813" s="187"/>
      <c r="N813" s="187"/>
    </row>
    <row r="814" spans="13:14">
      <c r="M814" s="187"/>
      <c r="N814" s="187"/>
    </row>
    <row r="815" spans="13:14">
      <c r="M815" s="187"/>
      <c r="N815" s="187"/>
    </row>
    <row r="816" spans="13:14">
      <c r="M816" s="187"/>
      <c r="N816" s="187"/>
    </row>
    <row r="817" spans="13:14">
      <c r="M817" s="187"/>
      <c r="N817" s="187"/>
    </row>
    <row r="818" spans="13:14">
      <c r="M818" s="187"/>
      <c r="N818" s="187"/>
    </row>
    <row r="819" spans="13:14">
      <c r="M819" s="187"/>
      <c r="N819" s="187"/>
    </row>
    <row r="820" spans="13:14">
      <c r="M820" s="187"/>
      <c r="N820" s="187"/>
    </row>
    <row r="821" spans="13:14">
      <c r="M821" s="187"/>
      <c r="N821" s="187"/>
    </row>
    <row r="822" spans="13:14">
      <c r="M822" s="187"/>
      <c r="N822" s="187"/>
    </row>
    <row r="823" spans="13:14">
      <c r="M823" s="187"/>
      <c r="N823" s="187"/>
    </row>
    <row r="824" spans="13:14">
      <c r="M824" s="187"/>
      <c r="N824" s="187"/>
    </row>
    <row r="825" spans="13:14">
      <c r="M825" s="187"/>
      <c r="N825" s="187"/>
    </row>
    <row r="826" spans="13:14">
      <c r="M826" s="187"/>
      <c r="N826" s="187"/>
    </row>
    <row r="827" spans="13:14">
      <c r="M827" s="187"/>
      <c r="N827" s="187"/>
    </row>
    <row r="828" spans="13:14">
      <c r="M828" s="187"/>
      <c r="N828" s="187"/>
    </row>
    <row r="829" spans="13:14">
      <c r="M829" s="187"/>
      <c r="N829" s="187"/>
    </row>
    <row r="830" spans="13:14">
      <c r="M830" s="187"/>
      <c r="N830" s="187"/>
    </row>
    <row r="831" spans="13:14">
      <c r="M831" s="187"/>
      <c r="N831" s="187"/>
    </row>
    <row r="832" spans="13:14">
      <c r="M832" s="187"/>
      <c r="N832" s="187"/>
    </row>
    <row r="833" spans="13:14">
      <c r="M833" s="187"/>
      <c r="N833" s="187"/>
    </row>
    <row r="834" spans="13:14">
      <c r="M834" s="187"/>
      <c r="N834" s="187"/>
    </row>
    <row r="835" spans="13:14">
      <c r="M835" s="187"/>
      <c r="N835" s="187"/>
    </row>
    <row r="836" spans="13:14">
      <c r="M836" s="187"/>
      <c r="N836" s="187"/>
    </row>
    <row r="837" spans="13:14">
      <c r="M837" s="187"/>
      <c r="N837" s="187"/>
    </row>
    <row r="838" spans="13:14">
      <c r="M838" s="187"/>
      <c r="N838" s="187"/>
    </row>
    <row r="839" spans="13:14">
      <c r="M839" s="187"/>
      <c r="N839" s="187"/>
    </row>
    <row r="840" spans="13:14">
      <c r="M840" s="187"/>
      <c r="N840" s="187"/>
    </row>
    <row r="841" spans="13:14">
      <c r="M841" s="187"/>
      <c r="N841" s="187"/>
    </row>
    <row r="842" spans="13:14">
      <c r="M842" s="187"/>
      <c r="N842" s="187"/>
    </row>
    <row r="843" spans="13:14">
      <c r="M843" s="187"/>
      <c r="N843" s="187"/>
    </row>
    <row r="844" spans="13:14">
      <c r="M844" s="187"/>
      <c r="N844" s="187"/>
    </row>
    <row r="845" spans="13:14">
      <c r="M845" s="187"/>
      <c r="N845" s="187"/>
    </row>
    <row r="846" spans="13:14">
      <c r="M846" s="187"/>
      <c r="N846" s="187"/>
    </row>
    <row r="847" spans="13:14">
      <c r="M847" s="187"/>
      <c r="N847" s="187"/>
    </row>
    <row r="848" spans="13:14">
      <c r="M848" s="187"/>
      <c r="N848" s="187"/>
    </row>
    <row r="849" spans="13:14">
      <c r="M849" s="187"/>
      <c r="N849" s="187"/>
    </row>
    <row r="850" spans="13:14">
      <c r="M850" s="187"/>
      <c r="N850" s="187"/>
    </row>
    <row r="851" spans="13:14">
      <c r="M851" s="187"/>
      <c r="N851" s="187"/>
    </row>
    <row r="852" spans="13:14">
      <c r="M852" s="187"/>
      <c r="N852" s="187"/>
    </row>
    <row r="853" spans="13:14">
      <c r="M853" s="187"/>
      <c r="N853" s="187"/>
    </row>
    <row r="854" spans="13:14">
      <c r="M854" s="187"/>
      <c r="N854" s="187"/>
    </row>
    <row r="855" spans="13:14">
      <c r="M855" s="187"/>
      <c r="N855" s="187"/>
    </row>
    <row r="856" spans="13:14">
      <c r="M856" s="187"/>
      <c r="N856" s="187"/>
    </row>
    <row r="857" spans="13:14">
      <c r="M857" s="187"/>
      <c r="N857" s="187"/>
    </row>
    <row r="858" spans="13:14">
      <c r="M858" s="187"/>
      <c r="N858" s="187"/>
    </row>
    <row r="859" spans="13:14">
      <c r="M859" s="187"/>
      <c r="N859" s="187"/>
    </row>
    <row r="860" spans="13:14">
      <c r="M860" s="187"/>
      <c r="N860" s="187"/>
    </row>
    <row r="861" spans="13:14">
      <c r="M861" s="187"/>
      <c r="N861" s="187"/>
    </row>
    <row r="862" spans="13:14">
      <c r="M862" s="187"/>
      <c r="N862" s="187"/>
    </row>
    <row r="863" spans="13:14">
      <c r="M863" s="187"/>
      <c r="N863" s="187"/>
    </row>
    <row r="864" spans="13:14">
      <c r="M864" s="187"/>
      <c r="N864" s="187"/>
    </row>
    <row r="865" spans="13:14">
      <c r="M865" s="187"/>
      <c r="N865" s="187"/>
    </row>
    <row r="866" spans="13:14">
      <c r="M866" s="187"/>
      <c r="N866" s="187"/>
    </row>
    <row r="867" spans="13:14">
      <c r="M867" s="187"/>
      <c r="N867" s="187"/>
    </row>
    <row r="868" spans="13:14">
      <c r="M868" s="187"/>
      <c r="N868" s="187"/>
    </row>
    <row r="869" spans="13:14">
      <c r="M869" s="187"/>
      <c r="N869" s="187"/>
    </row>
    <row r="870" spans="13:14">
      <c r="M870" s="187"/>
      <c r="N870" s="187"/>
    </row>
    <row r="871" spans="13:14">
      <c r="M871" s="187"/>
      <c r="N871" s="187"/>
    </row>
    <row r="872" spans="13:14">
      <c r="M872" s="187"/>
      <c r="N872" s="187"/>
    </row>
    <row r="873" spans="13:14">
      <c r="M873" s="187"/>
      <c r="N873" s="187"/>
    </row>
    <row r="874" spans="13:14">
      <c r="M874" s="187"/>
      <c r="N874" s="187"/>
    </row>
    <row r="875" spans="13:14">
      <c r="M875" s="187"/>
      <c r="N875" s="187"/>
    </row>
    <row r="876" spans="13:14">
      <c r="M876" s="187"/>
      <c r="N876" s="187"/>
    </row>
    <row r="877" spans="13:14">
      <c r="M877" s="187"/>
      <c r="N877" s="187"/>
    </row>
    <row r="878" spans="13:14">
      <c r="M878" s="187"/>
      <c r="N878" s="187"/>
    </row>
    <row r="879" spans="13:14">
      <c r="M879" s="187"/>
      <c r="N879" s="187"/>
    </row>
    <row r="880" spans="13:14">
      <c r="M880" s="187"/>
      <c r="N880" s="187"/>
    </row>
    <row r="881" spans="13:14">
      <c r="M881" s="187"/>
      <c r="N881" s="187"/>
    </row>
    <row r="882" spans="13:14">
      <c r="M882" s="187"/>
      <c r="N882" s="187"/>
    </row>
    <row r="883" spans="13:14">
      <c r="M883" s="187"/>
      <c r="N883" s="187"/>
    </row>
    <row r="884" spans="13:14">
      <c r="M884" s="187"/>
      <c r="N884" s="187"/>
    </row>
    <row r="885" spans="13:14">
      <c r="M885" s="187"/>
      <c r="N885" s="187"/>
    </row>
    <row r="886" spans="13:14">
      <c r="M886" s="187"/>
      <c r="N886" s="187"/>
    </row>
    <row r="887" spans="13:14">
      <c r="M887" s="187"/>
      <c r="N887" s="187"/>
    </row>
    <row r="888" spans="13:14">
      <c r="M888" s="187"/>
      <c r="N888" s="187"/>
    </row>
    <row r="889" spans="13:14">
      <c r="M889" s="187"/>
      <c r="N889" s="187"/>
    </row>
    <row r="890" spans="13:14">
      <c r="M890" s="187"/>
      <c r="N890" s="187"/>
    </row>
    <row r="891" spans="13:14">
      <c r="M891" s="187"/>
      <c r="N891" s="187"/>
    </row>
    <row r="892" spans="13:14">
      <c r="M892" s="187"/>
      <c r="N892" s="187"/>
    </row>
    <row r="893" spans="13:14">
      <c r="M893" s="187"/>
      <c r="N893" s="187"/>
    </row>
    <row r="894" spans="13:14">
      <c r="M894" s="187"/>
      <c r="N894" s="187"/>
    </row>
    <row r="895" spans="13:14">
      <c r="M895" s="187"/>
      <c r="N895" s="187"/>
    </row>
    <row r="896" spans="13:14">
      <c r="M896" s="187"/>
      <c r="N896" s="187"/>
    </row>
    <row r="897" spans="13:14">
      <c r="M897" s="187"/>
      <c r="N897" s="187"/>
    </row>
    <row r="898" spans="13:14">
      <c r="M898" s="187"/>
      <c r="N898" s="187"/>
    </row>
    <row r="899" spans="13:14">
      <c r="M899" s="187"/>
      <c r="N899" s="187"/>
    </row>
    <row r="900" spans="13:14">
      <c r="M900" s="187"/>
      <c r="N900" s="187"/>
    </row>
    <row r="901" spans="13:14">
      <c r="M901" s="187"/>
      <c r="N901" s="187"/>
    </row>
    <row r="902" spans="13:14">
      <c r="M902" s="187"/>
      <c r="N902" s="187"/>
    </row>
    <row r="903" spans="13:14">
      <c r="M903" s="187"/>
      <c r="N903" s="187"/>
    </row>
    <row r="904" spans="13:14">
      <c r="M904" s="187"/>
      <c r="N904" s="187"/>
    </row>
    <row r="905" spans="13:14">
      <c r="M905" s="187"/>
      <c r="N905" s="187"/>
    </row>
    <row r="906" spans="13:14">
      <c r="M906" s="187"/>
      <c r="N906" s="187"/>
    </row>
    <row r="907" spans="13:14">
      <c r="M907" s="187"/>
      <c r="N907" s="187"/>
    </row>
    <row r="908" spans="13:14">
      <c r="M908" s="187"/>
      <c r="N908" s="187"/>
    </row>
    <row r="909" spans="13:14">
      <c r="M909" s="187"/>
      <c r="N909" s="187"/>
    </row>
    <row r="910" spans="13:14">
      <c r="M910" s="187"/>
      <c r="N910" s="187"/>
    </row>
    <row r="911" spans="13:14">
      <c r="M911" s="187"/>
      <c r="N911" s="187"/>
    </row>
    <row r="912" spans="13:14">
      <c r="M912" s="187"/>
      <c r="N912" s="187"/>
    </row>
    <row r="913" spans="13:14">
      <c r="M913" s="187"/>
      <c r="N913" s="187"/>
    </row>
    <row r="914" spans="13:14">
      <c r="M914" s="187"/>
      <c r="N914" s="187"/>
    </row>
    <row r="915" spans="13:14">
      <c r="M915" s="187"/>
      <c r="N915" s="187"/>
    </row>
    <row r="916" spans="13:14">
      <c r="M916" s="187"/>
      <c r="N916" s="187"/>
    </row>
    <row r="917" spans="13:14">
      <c r="M917" s="187"/>
      <c r="N917" s="187"/>
    </row>
    <row r="918" spans="13:14">
      <c r="M918" s="187"/>
      <c r="N918" s="187"/>
    </row>
    <row r="919" spans="13:14">
      <c r="M919" s="187"/>
      <c r="N919" s="187"/>
    </row>
    <row r="920" spans="13:14">
      <c r="M920" s="187"/>
      <c r="N920" s="187"/>
    </row>
    <row r="921" spans="13:14">
      <c r="M921" s="187"/>
      <c r="N921" s="187"/>
    </row>
    <row r="922" spans="13:14">
      <c r="M922" s="187"/>
      <c r="N922" s="187"/>
    </row>
    <row r="923" spans="13:14">
      <c r="M923" s="187"/>
      <c r="N923" s="187"/>
    </row>
    <row r="924" spans="13:14">
      <c r="M924" s="187"/>
      <c r="N924" s="187"/>
    </row>
    <row r="925" spans="13:14">
      <c r="M925" s="187"/>
      <c r="N925" s="187"/>
    </row>
    <row r="926" spans="13:14">
      <c r="M926" s="187"/>
      <c r="N926" s="187"/>
    </row>
    <row r="927" spans="13:14">
      <c r="M927" s="187"/>
      <c r="N927" s="187"/>
    </row>
    <row r="928" spans="13:14">
      <c r="M928" s="187"/>
      <c r="N928" s="187"/>
    </row>
    <row r="929" spans="13:14">
      <c r="M929" s="187"/>
      <c r="N929" s="187"/>
    </row>
    <row r="930" spans="13:14">
      <c r="M930" s="187"/>
      <c r="N930" s="187"/>
    </row>
    <row r="931" spans="13:14">
      <c r="M931" s="187"/>
      <c r="N931" s="187"/>
    </row>
    <row r="932" spans="13:14">
      <c r="M932" s="187"/>
      <c r="N932" s="187"/>
    </row>
    <row r="933" spans="13:14">
      <c r="M933" s="187"/>
      <c r="N933" s="187"/>
    </row>
    <row r="934" spans="13:14">
      <c r="M934" s="187"/>
      <c r="N934" s="187"/>
    </row>
    <row r="935" spans="13:14">
      <c r="M935" s="187"/>
      <c r="N935" s="187"/>
    </row>
    <row r="936" spans="13:14">
      <c r="M936" s="187"/>
      <c r="N936" s="187"/>
    </row>
    <row r="937" spans="13:14">
      <c r="M937" s="187"/>
      <c r="N937" s="187"/>
    </row>
    <row r="938" spans="13:14">
      <c r="M938" s="187"/>
      <c r="N938" s="187"/>
    </row>
    <row r="939" spans="13:14">
      <c r="M939" s="187"/>
      <c r="N939" s="187"/>
    </row>
    <row r="940" spans="13:14">
      <c r="M940" s="187"/>
      <c r="N940" s="187"/>
    </row>
    <row r="941" spans="13:14">
      <c r="M941" s="187"/>
      <c r="N941" s="187"/>
    </row>
    <row r="942" spans="13:14">
      <c r="M942" s="187"/>
      <c r="N942" s="187"/>
    </row>
    <row r="943" spans="13:14">
      <c r="M943" s="187"/>
      <c r="N943" s="187"/>
    </row>
    <row r="944" spans="13:14">
      <c r="M944" s="187"/>
      <c r="N944" s="187"/>
    </row>
    <row r="945" spans="13:14">
      <c r="M945" s="187"/>
      <c r="N945" s="187"/>
    </row>
    <row r="946" spans="13:14">
      <c r="M946" s="187"/>
      <c r="N946" s="187"/>
    </row>
    <row r="947" spans="13:14">
      <c r="M947" s="187"/>
      <c r="N947" s="187"/>
    </row>
    <row r="948" spans="13:14">
      <c r="M948" s="187"/>
      <c r="N948" s="187"/>
    </row>
    <row r="949" spans="13:14">
      <c r="M949" s="187"/>
      <c r="N949" s="187"/>
    </row>
    <row r="950" spans="13:14">
      <c r="M950" s="187"/>
      <c r="N950" s="187"/>
    </row>
    <row r="951" spans="13:14">
      <c r="M951" s="187"/>
      <c r="N951" s="187"/>
    </row>
    <row r="952" spans="13:14">
      <c r="M952" s="187"/>
      <c r="N952" s="187"/>
    </row>
    <row r="953" spans="13:14">
      <c r="M953" s="187"/>
      <c r="N953" s="187"/>
    </row>
    <row r="954" spans="13:14">
      <c r="M954" s="187"/>
      <c r="N954" s="187"/>
    </row>
    <row r="955" spans="13:14">
      <c r="M955" s="187"/>
      <c r="N955" s="187"/>
    </row>
    <row r="956" spans="13:14">
      <c r="M956" s="187"/>
      <c r="N956" s="187"/>
    </row>
    <row r="957" spans="13:14">
      <c r="M957" s="187"/>
      <c r="N957" s="187"/>
    </row>
    <row r="958" spans="13:14">
      <c r="M958" s="187"/>
      <c r="N958" s="187"/>
    </row>
    <row r="959" spans="13:14">
      <c r="M959" s="187"/>
      <c r="N959" s="187"/>
    </row>
    <row r="960" spans="13:14">
      <c r="M960" s="187"/>
      <c r="N960" s="187"/>
    </row>
    <row r="961" spans="13:14">
      <c r="M961" s="187"/>
      <c r="N961" s="187"/>
    </row>
    <row r="962" spans="13:14">
      <c r="M962" s="187"/>
      <c r="N962" s="187"/>
    </row>
    <row r="963" spans="13:14">
      <c r="M963" s="187"/>
      <c r="N963" s="187"/>
    </row>
    <row r="964" spans="13:14">
      <c r="M964" s="187"/>
      <c r="N964" s="187"/>
    </row>
    <row r="965" spans="13:14">
      <c r="M965" s="187"/>
      <c r="N965" s="187"/>
    </row>
    <row r="966" spans="13:14">
      <c r="M966" s="187"/>
      <c r="N966" s="187"/>
    </row>
    <row r="967" spans="13:14">
      <c r="M967" s="187"/>
      <c r="N967" s="187"/>
    </row>
    <row r="968" spans="13:14">
      <c r="M968" s="187"/>
      <c r="N968" s="187"/>
    </row>
    <row r="969" spans="13:14">
      <c r="M969" s="187"/>
      <c r="N969" s="187"/>
    </row>
    <row r="970" spans="13:14">
      <c r="M970" s="187"/>
      <c r="N970" s="187"/>
    </row>
    <row r="971" spans="13:14">
      <c r="M971" s="187"/>
      <c r="N971" s="187"/>
    </row>
    <row r="972" spans="13:14">
      <c r="M972" s="187"/>
      <c r="N972" s="187"/>
    </row>
    <row r="973" spans="13:14">
      <c r="M973" s="187"/>
      <c r="N973" s="187"/>
    </row>
    <row r="974" spans="13:14">
      <c r="M974" s="187"/>
      <c r="N974" s="187"/>
    </row>
    <row r="975" spans="13:14">
      <c r="M975" s="187"/>
      <c r="N975" s="187"/>
    </row>
    <row r="976" spans="13:14">
      <c r="M976" s="187"/>
      <c r="N976" s="187"/>
    </row>
    <row r="977" spans="13:14">
      <c r="M977" s="187"/>
      <c r="N977" s="187"/>
    </row>
    <row r="978" spans="13:14">
      <c r="M978" s="187"/>
      <c r="N978" s="187"/>
    </row>
    <row r="979" spans="13:14">
      <c r="M979" s="187"/>
      <c r="N979" s="187"/>
    </row>
    <row r="980" spans="13:14">
      <c r="M980" s="187"/>
      <c r="N980" s="187"/>
    </row>
    <row r="981" spans="13:14">
      <c r="M981" s="187"/>
      <c r="N981" s="187"/>
    </row>
    <row r="982" spans="13:14">
      <c r="M982" s="187"/>
      <c r="N982" s="187"/>
    </row>
    <row r="983" spans="13:14">
      <c r="M983" s="187"/>
      <c r="N983" s="187"/>
    </row>
    <row r="984" spans="13:14">
      <c r="M984" s="187"/>
      <c r="N984" s="187"/>
    </row>
    <row r="985" spans="13:14">
      <c r="M985" s="187"/>
      <c r="N985" s="187"/>
    </row>
    <row r="986" spans="13:14">
      <c r="M986" s="187"/>
      <c r="N986" s="187"/>
    </row>
    <row r="987" spans="13:14">
      <c r="M987" s="187"/>
      <c r="N987" s="187"/>
    </row>
    <row r="988" spans="13:14">
      <c r="M988" s="187"/>
      <c r="N988" s="187"/>
    </row>
    <row r="989" spans="13:14">
      <c r="M989" s="187"/>
      <c r="N989" s="187"/>
    </row>
    <row r="990" spans="13:14">
      <c r="M990" s="187"/>
      <c r="N990" s="187"/>
    </row>
    <row r="991" spans="13:14">
      <c r="M991" s="187"/>
      <c r="N991" s="187"/>
    </row>
    <row r="992" spans="13:14">
      <c r="M992" s="187"/>
      <c r="N992" s="187"/>
    </row>
    <row r="993" spans="13:14">
      <c r="M993" s="187"/>
      <c r="N993" s="187"/>
    </row>
    <row r="994" spans="13:14">
      <c r="M994" s="187"/>
      <c r="N994" s="187"/>
    </row>
    <row r="995" spans="13:14">
      <c r="M995" s="187"/>
      <c r="N995" s="187"/>
    </row>
    <row r="996" spans="13:14">
      <c r="M996" s="187"/>
      <c r="N996" s="187"/>
    </row>
    <row r="997" spans="13:14">
      <c r="M997" s="187"/>
      <c r="N997" s="187"/>
    </row>
    <row r="998" spans="13:14">
      <c r="M998" s="187"/>
      <c r="N998" s="187"/>
    </row>
    <row r="999" spans="13:14">
      <c r="M999" s="187"/>
      <c r="N999" s="187"/>
    </row>
    <row r="1000" spans="13:14">
      <c r="M1000" s="187"/>
      <c r="N1000" s="187"/>
    </row>
    <row r="1001" spans="13:14">
      <c r="M1001" s="187"/>
      <c r="N1001" s="187"/>
    </row>
    <row r="1002" spans="13:14">
      <c r="M1002" s="187"/>
      <c r="N1002" s="187"/>
    </row>
    <row r="1003" spans="13:14">
      <c r="M1003" s="187"/>
      <c r="N1003" s="187"/>
    </row>
    <row r="1004" spans="13:14">
      <c r="M1004" s="187"/>
      <c r="N1004" s="187"/>
    </row>
    <row r="1005" spans="13:14">
      <c r="M1005" s="187"/>
      <c r="N1005" s="187"/>
    </row>
    <row r="1006" spans="13:14">
      <c r="M1006" s="187"/>
      <c r="N1006" s="187"/>
    </row>
    <row r="1007" spans="13:14">
      <c r="M1007" s="187"/>
      <c r="N1007" s="187"/>
    </row>
    <row r="1008" spans="13:14">
      <c r="M1008" s="187"/>
      <c r="N1008" s="187"/>
    </row>
    <row r="1009" spans="13:14">
      <c r="M1009" s="187"/>
      <c r="N1009" s="187"/>
    </row>
    <row r="1010" spans="13:14">
      <c r="M1010" s="187"/>
      <c r="N1010" s="187"/>
    </row>
    <row r="1011" spans="13:14">
      <c r="M1011" s="187"/>
      <c r="N1011" s="187"/>
    </row>
    <row r="1012" spans="13:14">
      <c r="M1012" s="187"/>
      <c r="N1012" s="187"/>
    </row>
    <row r="1013" spans="13:14">
      <c r="M1013" s="187"/>
      <c r="N1013" s="187"/>
    </row>
    <row r="1014" spans="13:14">
      <c r="M1014" s="187"/>
      <c r="N1014" s="187"/>
    </row>
    <row r="1015" spans="13:14">
      <c r="M1015" s="187"/>
      <c r="N1015" s="187"/>
    </row>
    <row r="1016" spans="13:14">
      <c r="M1016" s="187"/>
      <c r="N1016" s="187"/>
    </row>
    <row r="1017" spans="13:14">
      <c r="M1017" s="187"/>
      <c r="N1017" s="187"/>
    </row>
    <row r="1018" spans="13:14">
      <c r="M1018" s="187"/>
      <c r="N1018" s="187"/>
    </row>
    <row r="1019" spans="13:14">
      <c r="M1019" s="187"/>
      <c r="N1019" s="187"/>
    </row>
    <row r="1020" spans="13:14">
      <c r="M1020" s="187"/>
      <c r="N1020" s="187"/>
    </row>
    <row r="1021" spans="13:14">
      <c r="M1021" s="187"/>
      <c r="N1021" s="187"/>
    </row>
    <row r="1022" spans="13:14">
      <c r="M1022" s="187"/>
      <c r="N1022" s="187"/>
    </row>
    <row r="1023" spans="13:14">
      <c r="M1023" s="187"/>
      <c r="N1023" s="187"/>
    </row>
    <row r="1024" spans="13:14">
      <c r="M1024" s="187"/>
      <c r="N1024" s="187"/>
    </row>
    <row r="1025" spans="13:14">
      <c r="M1025" s="187"/>
      <c r="N1025" s="187"/>
    </row>
    <row r="1026" spans="13:14">
      <c r="M1026" s="187"/>
      <c r="N1026" s="187"/>
    </row>
    <row r="1027" spans="13:14">
      <c r="M1027" s="187"/>
      <c r="N1027" s="187"/>
    </row>
    <row r="1028" spans="13:14">
      <c r="M1028" s="187"/>
      <c r="N1028" s="187"/>
    </row>
    <row r="1029" spans="13:14">
      <c r="M1029" s="187"/>
      <c r="N1029" s="187"/>
    </row>
    <row r="1030" spans="13:14">
      <c r="M1030" s="187"/>
      <c r="N1030" s="187"/>
    </row>
    <row r="1031" spans="13:14">
      <c r="M1031" s="187"/>
      <c r="N1031" s="187"/>
    </row>
    <row r="1032" spans="13:14">
      <c r="M1032" s="187"/>
      <c r="N1032" s="187"/>
    </row>
    <row r="1033" spans="13:14">
      <c r="M1033" s="187"/>
      <c r="N1033" s="187"/>
    </row>
    <row r="1034" spans="13:14">
      <c r="M1034" s="187"/>
      <c r="N1034" s="187"/>
    </row>
    <row r="1035" spans="13:14">
      <c r="M1035" s="187"/>
      <c r="N1035" s="187"/>
    </row>
    <row r="1036" spans="13:14">
      <c r="M1036" s="187"/>
      <c r="N1036" s="187"/>
    </row>
    <row r="1037" spans="13:14">
      <c r="M1037" s="187"/>
      <c r="N1037" s="187"/>
    </row>
    <row r="1038" spans="13:14">
      <c r="M1038" s="187"/>
      <c r="N1038" s="187"/>
    </row>
    <row r="1039" spans="13:14">
      <c r="M1039" s="187"/>
      <c r="N1039" s="187"/>
    </row>
    <row r="1040" spans="13:14">
      <c r="M1040" s="187"/>
      <c r="N1040" s="187"/>
    </row>
    <row r="1041" spans="13:14">
      <c r="M1041" s="187"/>
      <c r="N1041" s="187"/>
    </row>
    <row r="1042" spans="13:14">
      <c r="M1042" s="187"/>
      <c r="N1042" s="187"/>
    </row>
    <row r="1043" spans="13:14">
      <c r="M1043" s="187"/>
      <c r="N1043" s="187"/>
    </row>
    <row r="1044" spans="13:14">
      <c r="M1044" s="187"/>
      <c r="N1044" s="187"/>
    </row>
    <row r="1045" spans="13:14">
      <c r="M1045" s="187"/>
      <c r="N1045" s="187"/>
    </row>
    <row r="1046" spans="13:14">
      <c r="M1046" s="187"/>
      <c r="N1046" s="187"/>
    </row>
    <row r="1047" spans="13:14">
      <c r="M1047" s="187"/>
      <c r="N1047" s="187"/>
    </row>
    <row r="1048" spans="13:14">
      <c r="M1048" s="187"/>
      <c r="N1048" s="187"/>
    </row>
    <row r="1049" spans="13:14">
      <c r="M1049" s="187"/>
      <c r="N1049" s="187"/>
    </row>
    <row r="1050" spans="13:14">
      <c r="M1050" s="187"/>
      <c r="N1050" s="187"/>
    </row>
    <row r="1051" spans="13:14">
      <c r="M1051" s="187"/>
      <c r="N1051" s="187"/>
    </row>
    <row r="1052" spans="13:14">
      <c r="M1052" s="187"/>
      <c r="N1052" s="187"/>
    </row>
    <row r="1053" spans="13:14">
      <c r="M1053" s="187"/>
      <c r="N1053" s="187"/>
    </row>
    <row r="1054" spans="13:14">
      <c r="M1054" s="187"/>
      <c r="N1054" s="187"/>
    </row>
    <row r="1055" spans="13:14">
      <c r="M1055" s="187"/>
      <c r="N1055" s="187"/>
    </row>
    <row r="1056" spans="13:14">
      <c r="M1056" s="187"/>
      <c r="N1056" s="187"/>
    </row>
    <row r="1057" spans="13:14">
      <c r="M1057" s="187"/>
      <c r="N1057" s="187"/>
    </row>
    <row r="1058" spans="13:14">
      <c r="M1058" s="187"/>
      <c r="N1058" s="187"/>
    </row>
    <row r="1059" spans="13:14">
      <c r="M1059" s="187"/>
      <c r="N1059" s="187"/>
    </row>
    <row r="1060" spans="13:14">
      <c r="M1060" s="187"/>
      <c r="N1060" s="187"/>
    </row>
    <row r="1061" spans="13:14">
      <c r="M1061" s="187"/>
      <c r="N1061" s="187"/>
    </row>
    <row r="1062" spans="13:14">
      <c r="M1062" s="187"/>
      <c r="N1062" s="187"/>
    </row>
    <row r="1063" spans="13:14">
      <c r="M1063" s="187"/>
      <c r="N1063" s="187"/>
    </row>
    <row r="1064" spans="13:14">
      <c r="M1064" s="187"/>
      <c r="N1064" s="187"/>
    </row>
    <row r="1065" spans="13:14">
      <c r="M1065" s="187"/>
      <c r="N1065" s="187"/>
    </row>
    <row r="1066" spans="13:14">
      <c r="M1066" s="187"/>
      <c r="N1066" s="187"/>
    </row>
    <row r="1067" spans="13:14">
      <c r="M1067" s="187"/>
      <c r="N1067" s="187"/>
    </row>
    <row r="1068" spans="13:14">
      <c r="M1068" s="187"/>
      <c r="N1068" s="187"/>
    </row>
    <row r="1069" spans="13:14">
      <c r="M1069" s="187"/>
      <c r="N1069" s="187"/>
    </row>
    <row r="1070" spans="13:14">
      <c r="M1070" s="187"/>
      <c r="N1070" s="187"/>
    </row>
    <row r="1071" spans="13:14">
      <c r="M1071" s="187"/>
      <c r="N1071" s="187"/>
    </row>
    <row r="1072" spans="13:14">
      <c r="M1072" s="187"/>
      <c r="N1072" s="187"/>
    </row>
    <row r="1073" spans="13:14">
      <c r="M1073" s="187"/>
      <c r="N1073" s="187"/>
    </row>
    <row r="1074" spans="13:14">
      <c r="M1074" s="187"/>
      <c r="N1074" s="187"/>
    </row>
    <row r="1075" spans="13:14">
      <c r="M1075" s="187"/>
      <c r="N1075" s="187"/>
    </row>
    <row r="1076" spans="13:14">
      <c r="M1076" s="187"/>
      <c r="N1076" s="187"/>
    </row>
    <row r="1077" spans="13:14">
      <c r="M1077" s="187"/>
      <c r="N1077" s="187"/>
    </row>
    <row r="1078" spans="13:14">
      <c r="M1078" s="187"/>
      <c r="N1078" s="187"/>
    </row>
    <row r="1079" spans="13:14">
      <c r="M1079" s="187"/>
      <c r="N1079" s="187"/>
    </row>
    <row r="1080" spans="13:14">
      <c r="M1080" s="187"/>
      <c r="N1080" s="187"/>
    </row>
    <row r="1081" spans="13:14">
      <c r="M1081" s="187"/>
      <c r="N1081" s="187"/>
    </row>
    <row r="1082" spans="13:14">
      <c r="M1082" s="187"/>
      <c r="N1082" s="187"/>
    </row>
    <row r="1083" spans="13:14">
      <c r="M1083" s="187"/>
      <c r="N1083" s="187"/>
    </row>
    <row r="1084" spans="13:14">
      <c r="M1084" s="187"/>
      <c r="N1084" s="187"/>
    </row>
    <row r="1085" spans="13:14">
      <c r="M1085" s="187"/>
      <c r="N1085" s="187"/>
    </row>
    <row r="1086" spans="13:14">
      <c r="M1086" s="187"/>
      <c r="N1086" s="187"/>
    </row>
    <row r="1087" spans="13:14">
      <c r="M1087" s="187"/>
      <c r="N1087" s="187"/>
    </row>
    <row r="1088" spans="13:14">
      <c r="M1088" s="187"/>
      <c r="N1088" s="187"/>
    </row>
    <row r="1089" spans="13:14">
      <c r="M1089" s="187"/>
      <c r="N1089" s="187"/>
    </row>
    <row r="1090" spans="13:14">
      <c r="M1090" s="187"/>
      <c r="N1090" s="187"/>
    </row>
    <row r="1091" spans="13:14">
      <c r="M1091" s="187"/>
      <c r="N1091" s="187"/>
    </row>
    <row r="1092" spans="13:14">
      <c r="M1092" s="187"/>
      <c r="N1092" s="187"/>
    </row>
    <row r="1093" spans="13:14">
      <c r="M1093" s="187"/>
      <c r="N1093" s="187"/>
    </row>
    <row r="1094" spans="13:14">
      <c r="M1094" s="187"/>
      <c r="N1094" s="187"/>
    </row>
    <row r="1095" spans="13:14">
      <c r="M1095" s="187"/>
      <c r="N1095" s="187"/>
    </row>
    <row r="1096" spans="13:14">
      <c r="M1096" s="187"/>
      <c r="N1096" s="187"/>
    </row>
    <row r="1097" spans="13:14">
      <c r="M1097" s="187"/>
      <c r="N1097" s="187"/>
    </row>
    <row r="1098" spans="13:14">
      <c r="M1098" s="187"/>
      <c r="N1098" s="187"/>
    </row>
    <row r="1099" spans="13:14">
      <c r="M1099" s="187"/>
      <c r="N1099" s="187"/>
    </row>
    <row r="1100" spans="13:14">
      <c r="M1100" s="187"/>
      <c r="N1100" s="187"/>
    </row>
    <row r="1101" spans="13:14">
      <c r="M1101" s="187"/>
      <c r="N1101" s="187"/>
    </row>
    <row r="1102" spans="13:14">
      <c r="M1102" s="187"/>
      <c r="N1102" s="187"/>
    </row>
    <row r="1103" spans="13:14">
      <c r="M1103" s="187"/>
      <c r="N1103" s="187"/>
    </row>
    <row r="1104" spans="13:14">
      <c r="M1104" s="187"/>
      <c r="N1104" s="187"/>
    </row>
    <row r="1105" spans="13:14">
      <c r="M1105" s="187"/>
      <c r="N1105" s="187"/>
    </row>
    <row r="1106" spans="13:14">
      <c r="M1106" s="187"/>
      <c r="N1106" s="187"/>
    </row>
    <row r="1107" spans="13:14">
      <c r="M1107" s="187"/>
      <c r="N1107" s="187"/>
    </row>
    <row r="1108" spans="13:14">
      <c r="M1108" s="187"/>
      <c r="N1108" s="187"/>
    </row>
    <row r="1109" spans="13:14">
      <c r="M1109" s="187"/>
      <c r="N1109" s="187"/>
    </row>
    <row r="1110" spans="13:14">
      <c r="M1110" s="187"/>
      <c r="N1110" s="187"/>
    </row>
    <row r="1111" spans="13:14">
      <c r="M1111" s="187"/>
      <c r="N1111" s="187"/>
    </row>
    <row r="1112" spans="13:14">
      <c r="M1112" s="187"/>
      <c r="N1112" s="187"/>
    </row>
    <row r="1113" spans="13:14">
      <c r="M1113" s="187"/>
      <c r="N1113" s="187"/>
    </row>
    <row r="1114" spans="13:14">
      <c r="M1114" s="187"/>
      <c r="N1114" s="187"/>
    </row>
    <row r="1115" spans="13:14">
      <c r="M1115" s="187"/>
      <c r="N1115" s="187"/>
    </row>
    <row r="1116" spans="13:14">
      <c r="M1116" s="187"/>
      <c r="N1116" s="187"/>
    </row>
    <row r="1117" spans="13:14">
      <c r="M1117" s="187"/>
      <c r="N1117" s="187"/>
    </row>
    <row r="1118" spans="13:14">
      <c r="M1118" s="187"/>
      <c r="N1118" s="187"/>
    </row>
    <row r="1119" spans="13:14">
      <c r="M1119" s="187"/>
      <c r="N1119" s="187"/>
    </row>
    <row r="1120" spans="13:14">
      <c r="M1120" s="187"/>
      <c r="N1120" s="187"/>
    </row>
    <row r="1121" spans="13:14">
      <c r="M1121" s="187"/>
      <c r="N1121" s="187"/>
    </row>
    <row r="1122" spans="13:14">
      <c r="M1122" s="187"/>
      <c r="N1122" s="187"/>
    </row>
    <row r="1123" spans="13:14">
      <c r="M1123" s="187"/>
      <c r="N1123" s="187"/>
    </row>
    <row r="1124" spans="13:14">
      <c r="M1124" s="187"/>
      <c r="N1124" s="187"/>
    </row>
    <row r="1125" spans="13:14">
      <c r="M1125" s="187"/>
      <c r="N1125" s="187"/>
    </row>
    <row r="1126" spans="13:14">
      <c r="M1126" s="187"/>
      <c r="N1126" s="187"/>
    </row>
    <row r="1127" spans="13:14">
      <c r="M1127" s="187"/>
      <c r="N1127" s="187"/>
    </row>
    <row r="1128" spans="13:14">
      <c r="M1128" s="187"/>
      <c r="N1128" s="187"/>
    </row>
    <row r="1129" spans="13:14">
      <c r="M1129" s="187"/>
      <c r="N1129" s="187"/>
    </row>
    <row r="1130" spans="13:14">
      <c r="M1130" s="187"/>
      <c r="N1130" s="187"/>
    </row>
    <row r="1131" spans="13:14">
      <c r="M1131" s="187"/>
      <c r="N1131" s="187"/>
    </row>
    <row r="1132" spans="13:14">
      <c r="M1132" s="187"/>
      <c r="N1132" s="187"/>
    </row>
    <row r="1133" spans="13:14">
      <c r="M1133" s="187"/>
      <c r="N1133" s="187"/>
    </row>
    <row r="1134" spans="13:14">
      <c r="M1134" s="187"/>
      <c r="N1134" s="187"/>
    </row>
    <row r="1135" spans="13:14">
      <c r="M1135" s="187"/>
      <c r="N1135" s="187"/>
    </row>
    <row r="1136" spans="13:14">
      <c r="M1136" s="187"/>
      <c r="N1136" s="187"/>
    </row>
    <row r="1137" spans="13:14">
      <c r="M1137" s="187"/>
      <c r="N1137" s="187"/>
    </row>
    <row r="1138" spans="13:14">
      <c r="M1138" s="187"/>
      <c r="N1138" s="187"/>
    </row>
    <row r="1139" spans="13:14">
      <c r="M1139" s="187"/>
      <c r="N1139" s="187"/>
    </row>
    <row r="1140" spans="13:14">
      <c r="M1140" s="187"/>
      <c r="N1140" s="187"/>
    </row>
    <row r="1141" spans="13:14">
      <c r="M1141" s="187"/>
      <c r="N1141" s="187"/>
    </row>
    <row r="1142" spans="13:14">
      <c r="M1142" s="187"/>
      <c r="N1142" s="187"/>
    </row>
    <row r="1143" spans="13:14">
      <c r="M1143" s="187"/>
      <c r="N1143" s="187"/>
    </row>
    <row r="1144" spans="13:14">
      <c r="M1144" s="187"/>
      <c r="N1144" s="187"/>
    </row>
    <row r="1145" spans="13:14">
      <c r="M1145" s="187"/>
      <c r="N1145" s="187"/>
    </row>
    <row r="1146" spans="13:14">
      <c r="M1146" s="187"/>
      <c r="N1146" s="187"/>
    </row>
    <row r="1147" spans="13:14">
      <c r="M1147" s="187"/>
      <c r="N1147" s="187"/>
    </row>
    <row r="1148" spans="13:14">
      <c r="M1148" s="187"/>
      <c r="N1148" s="187"/>
    </row>
    <row r="1149" spans="13:14">
      <c r="M1149" s="187"/>
      <c r="N1149" s="187"/>
    </row>
    <row r="1150" spans="13:14">
      <c r="M1150" s="187"/>
      <c r="N1150" s="187"/>
    </row>
    <row r="1151" spans="13:14">
      <c r="M1151" s="187"/>
      <c r="N1151" s="187"/>
    </row>
    <row r="1152" spans="13:14">
      <c r="M1152" s="187"/>
      <c r="N1152" s="187"/>
    </row>
    <row r="1153" spans="13:14">
      <c r="M1153" s="187"/>
      <c r="N1153" s="187"/>
    </row>
    <row r="1154" spans="13:14">
      <c r="M1154" s="187"/>
      <c r="N1154" s="187"/>
    </row>
    <row r="1155" spans="13:14">
      <c r="M1155" s="187"/>
      <c r="N1155" s="187"/>
    </row>
    <row r="1156" spans="13:14">
      <c r="M1156" s="187"/>
      <c r="N1156" s="187"/>
    </row>
    <row r="1157" spans="13:14">
      <c r="M1157" s="187"/>
      <c r="N1157" s="187"/>
    </row>
    <row r="1158" spans="13:14">
      <c r="M1158" s="187"/>
      <c r="N1158" s="187"/>
    </row>
    <row r="1159" spans="13:14">
      <c r="M1159" s="187"/>
      <c r="N1159" s="187"/>
    </row>
    <row r="1160" spans="13:14">
      <c r="M1160" s="187"/>
      <c r="N1160" s="187"/>
    </row>
    <row r="1161" spans="13:14">
      <c r="M1161" s="187"/>
      <c r="N1161" s="187"/>
    </row>
    <row r="1162" spans="13:14">
      <c r="M1162" s="187"/>
      <c r="N1162" s="187"/>
    </row>
    <row r="1163" spans="13:14">
      <c r="M1163" s="187"/>
      <c r="N1163" s="187"/>
    </row>
    <row r="1164" spans="13:14">
      <c r="M1164" s="187"/>
      <c r="N1164" s="187"/>
    </row>
    <row r="1165" spans="13:14">
      <c r="M1165" s="187"/>
      <c r="N1165" s="187"/>
    </row>
    <row r="1166" spans="13:14">
      <c r="M1166" s="187"/>
      <c r="N1166" s="187"/>
    </row>
    <row r="1167" spans="13:14">
      <c r="M1167" s="187"/>
      <c r="N1167" s="187"/>
    </row>
    <row r="1168" spans="13:14">
      <c r="M1168" s="187"/>
      <c r="N1168" s="187"/>
    </row>
    <row r="1169" spans="13:14">
      <c r="M1169" s="187"/>
      <c r="N1169" s="187"/>
    </row>
    <row r="1170" spans="13:14">
      <c r="M1170" s="187"/>
      <c r="N1170" s="187"/>
    </row>
    <row r="1171" spans="13:14">
      <c r="M1171" s="187"/>
      <c r="N1171" s="187"/>
    </row>
    <row r="1172" spans="13:14">
      <c r="M1172" s="187"/>
      <c r="N1172" s="187"/>
    </row>
    <row r="1173" spans="13:14">
      <c r="M1173" s="187"/>
      <c r="N1173" s="187"/>
    </row>
    <row r="1174" spans="13:14">
      <c r="M1174" s="187"/>
      <c r="N1174" s="187"/>
    </row>
    <row r="1175" spans="13:14">
      <c r="M1175" s="187"/>
      <c r="N1175" s="187"/>
    </row>
    <row r="1176" spans="13:14">
      <c r="M1176" s="187"/>
      <c r="N1176" s="187"/>
    </row>
    <row r="1177" spans="13:14">
      <c r="M1177" s="187"/>
      <c r="N1177" s="187"/>
    </row>
    <row r="1178" spans="13:14">
      <c r="M1178" s="187"/>
      <c r="N1178" s="187"/>
    </row>
    <row r="1179" spans="13:14">
      <c r="M1179" s="187"/>
      <c r="N1179" s="187"/>
    </row>
    <row r="1180" spans="13:14">
      <c r="M1180" s="187"/>
      <c r="N1180" s="187"/>
    </row>
    <row r="1181" spans="13:14">
      <c r="M1181" s="187"/>
      <c r="N1181" s="187"/>
    </row>
    <row r="1182" spans="13:14">
      <c r="M1182" s="187"/>
      <c r="N1182" s="187"/>
    </row>
    <row r="1183" spans="13:14">
      <c r="M1183" s="187"/>
      <c r="N1183" s="187"/>
    </row>
    <row r="1184" spans="13:14">
      <c r="M1184" s="187"/>
      <c r="N1184" s="187"/>
    </row>
    <row r="1185" spans="13:14">
      <c r="M1185" s="187"/>
      <c r="N1185" s="187"/>
    </row>
    <row r="1186" spans="13:14">
      <c r="M1186" s="187"/>
      <c r="N1186" s="187"/>
    </row>
    <row r="1187" spans="13:14">
      <c r="M1187" s="187"/>
      <c r="N1187" s="187"/>
    </row>
    <row r="1188" spans="13:14">
      <c r="M1188" s="187"/>
      <c r="N1188" s="187"/>
    </row>
    <row r="1189" spans="13:14">
      <c r="M1189" s="187"/>
      <c r="N1189" s="187"/>
    </row>
    <row r="1190" spans="13:14">
      <c r="M1190" s="187"/>
      <c r="N1190" s="187"/>
    </row>
    <row r="1191" spans="13:14">
      <c r="M1191" s="187"/>
      <c r="N1191" s="187"/>
    </row>
    <row r="1192" spans="13:14">
      <c r="M1192" s="187"/>
      <c r="N1192" s="187"/>
    </row>
    <row r="1193" spans="13:14">
      <c r="M1193" s="187"/>
      <c r="N1193" s="187"/>
    </row>
    <row r="1194" spans="13:14">
      <c r="M1194" s="187"/>
      <c r="N1194" s="187"/>
    </row>
    <row r="1195" spans="13:14">
      <c r="M1195" s="187"/>
      <c r="N1195" s="187"/>
    </row>
    <row r="1196" spans="13:14">
      <c r="M1196" s="187"/>
      <c r="N1196" s="187"/>
    </row>
    <row r="1197" spans="13:14">
      <c r="M1197" s="187"/>
      <c r="N1197" s="187"/>
    </row>
    <row r="1198" spans="13:14">
      <c r="M1198" s="187"/>
      <c r="N1198" s="187"/>
    </row>
    <row r="1199" spans="13:14">
      <c r="M1199" s="187"/>
      <c r="N1199" s="187"/>
    </row>
    <row r="1200" spans="13:14">
      <c r="M1200" s="187"/>
      <c r="N1200" s="187"/>
    </row>
    <row r="1201" spans="13:14">
      <c r="M1201" s="187"/>
      <c r="N1201" s="187"/>
    </row>
    <row r="1202" spans="13:14">
      <c r="M1202" s="187"/>
      <c r="N1202" s="187"/>
    </row>
    <row r="1203" spans="13:14">
      <c r="M1203" s="187"/>
      <c r="N1203" s="187"/>
    </row>
    <row r="1204" spans="13:14">
      <c r="M1204" s="187"/>
      <c r="N1204" s="187"/>
    </row>
    <row r="1205" spans="13:14">
      <c r="M1205" s="187"/>
      <c r="N1205" s="187"/>
    </row>
    <row r="1206" spans="13:14">
      <c r="M1206" s="187"/>
      <c r="N1206" s="187"/>
    </row>
    <row r="1207" spans="13:14">
      <c r="M1207" s="187"/>
      <c r="N1207" s="187"/>
    </row>
    <row r="1208" spans="13:14">
      <c r="M1208" s="187"/>
      <c r="N1208" s="187"/>
    </row>
    <row r="1209" spans="13:14">
      <c r="M1209" s="187"/>
      <c r="N1209" s="187"/>
    </row>
    <row r="1210" spans="13:14">
      <c r="M1210" s="187"/>
      <c r="N1210" s="187"/>
    </row>
    <row r="1211" spans="13:14">
      <c r="M1211" s="187"/>
      <c r="N1211" s="187"/>
    </row>
    <row r="1212" spans="13:14">
      <c r="M1212" s="187"/>
      <c r="N1212" s="187"/>
    </row>
    <row r="1213" spans="13:14">
      <c r="M1213" s="187"/>
      <c r="N1213" s="187"/>
    </row>
    <row r="1214" spans="13:14">
      <c r="M1214" s="187"/>
      <c r="N1214" s="187"/>
    </row>
    <row r="1215" spans="13:14">
      <c r="M1215" s="187"/>
      <c r="N1215" s="187"/>
    </row>
    <row r="1216" spans="13:14">
      <c r="M1216" s="187"/>
      <c r="N1216" s="187"/>
    </row>
    <row r="1217" spans="13:14">
      <c r="M1217" s="187"/>
      <c r="N1217" s="187"/>
    </row>
    <row r="1218" spans="13:14">
      <c r="M1218" s="187"/>
      <c r="N1218" s="187"/>
    </row>
    <row r="1219" spans="13:14">
      <c r="M1219" s="187"/>
      <c r="N1219" s="187"/>
    </row>
    <row r="1220" spans="13:14">
      <c r="M1220" s="187"/>
      <c r="N1220" s="187"/>
    </row>
    <row r="1221" spans="13:14">
      <c r="M1221" s="187"/>
      <c r="N1221" s="187"/>
    </row>
    <row r="1222" spans="13:14">
      <c r="M1222" s="187"/>
      <c r="N1222" s="187"/>
    </row>
    <row r="1223" spans="13:14">
      <c r="M1223" s="187"/>
      <c r="N1223" s="187"/>
    </row>
    <row r="1224" spans="13:14">
      <c r="M1224" s="187"/>
      <c r="N1224" s="187"/>
    </row>
    <row r="1225" spans="13:14">
      <c r="M1225" s="187"/>
      <c r="N1225" s="187"/>
    </row>
    <row r="1226" spans="13:14">
      <c r="M1226" s="187"/>
      <c r="N1226" s="187"/>
    </row>
    <row r="1227" spans="13:14">
      <c r="M1227" s="187"/>
      <c r="N1227" s="187"/>
    </row>
    <row r="1228" spans="13:14">
      <c r="M1228" s="187"/>
      <c r="N1228" s="187"/>
    </row>
    <row r="1229" spans="13:14">
      <c r="M1229" s="187"/>
      <c r="N1229" s="187"/>
    </row>
    <row r="1230" spans="13:14">
      <c r="M1230" s="187"/>
      <c r="N1230" s="187"/>
    </row>
    <row r="1231" spans="13:14">
      <c r="M1231" s="187"/>
      <c r="N1231" s="187"/>
    </row>
    <row r="1232" spans="13:14">
      <c r="M1232" s="187"/>
      <c r="N1232" s="187"/>
    </row>
    <row r="1233" spans="13:14">
      <c r="M1233" s="187"/>
      <c r="N1233" s="187"/>
    </row>
    <row r="1234" spans="13:14">
      <c r="M1234" s="187"/>
      <c r="N1234" s="187"/>
    </row>
    <row r="1235" spans="13:14">
      <c r="M1235" s="187"/>
      <c r="N1235" s="187"/>
    </row>
    <row r="1236" spans="13:14">
      <c r="M1236" s="187"/>
      <c r="N1236" s="187"/>
    </row>
    <row r="1237" spans="13:14">
      <c r="M1237" s="187"/>
      <c r="N1237" s="187"/>
    </row>
    <row r="1238" spans="13:14">
      <c r="M1238" s="187"/>
      <c r="N1238" s="187"/>
    </row>
    <row r="1239" spans="13:14">
      <c r="M1239" s="187"/>
      <c r="N1239" s="187"/>
    </row>
    <row r="1240" spans="13:14">
      <c r="M1240" s="187"/>
      <c r="N1240" s="187"/>
    </row>
    <row r="1241" spans="13:14">
      <c r="M1241" s="187"/>
      <c r="N1241" s="187"/>
    </row>
    <row r="1242" spans="13:14">
      <c r="M1242" s="187"/>
      <c r="N1242" s="187"/>
    </row>
    <row r="1243" spans="13:14">
      <c r="M1243" s="187"/>
      <c r="N1243" s="187"/>
    </row>
    <row r="1244" spans="13:14">
      <c r="M1244" s="187"/>
      <c r="N1244" s="187"/>
    </row>
    <row r="1245" spans="13:14">
      <c r="M1245" s="187"/>
      <c r="N1245" s="187"/>
    </row>
    <row r="1246" spans="13:14">
      <c r="M1246" s="187"/>
      <c r="N1246" s="187"/>
    </row>
    <row r="1247" spans="13:14">
      <c r="M1247" s="187"/>
      <c r="N1247" s="187"/>
    </row>
    <row r="1248" spans="13:14">
      <c r="M1248" s="187"/>
      <c r="N1248" s="187"/>
    </row>
    <row r="1249" spans="13:14">
      <c r="M1249" s="187"/>
      <c r="N1249" s="187"/>
    </row>
    <row r="1250" spans="13:14">
      <c r="M1250" s="187"/>
      <c r="N1250" s="187"/>
    </row>
    <row r="1251" spans="13:14">
      <c r="M1251" s="187"/>
      <c r="N1251" s="187"/>
    </row>
    <row r="1252" spans="13:14">
      <c r="M1252" s="187"/>
      <c r="N1252" s="187"/>
    </row>
    <row r="1253" spans="13:14">
      <c r="M1253" s="187"/>
      <c r="N1253" s="187"/>
    </row>
    <row r="1254" spans="13:14">
      <c r="M1254" s="187"/>
      <c r="N1254" s="187"/>
    </row>
    <row r="1255" spans="13:14">
      <c r="M1255" s="187"/>
      <c r="N1255" s="187"/>
    </row>
    <row r="1256" spans="13:14">
      <c r="M1256" s="187"/>
      <c r="N1256" s="187"/>
    </row>
    <row r="1257" spans="13:14">
      <c r="M1257" s="187"/>
      <c r="N1257" s="187"/>
    </row>
    <row r="1258" spans="13:14">
      <c r="M1258" s="187"/>
      <c r="N1258" s="187"/>
    </row>
    <row r="1259" spans="13:14">
      <c r="M1259" s="187"/>
      <c r="N1259" s="187"/>
    </row>
    <row r="1260" spans="13:14">
      <c r="M1260" s="187"/>
      <c r="N1260" s="187"/>
    </row>
    <row r="1261" spans="13:14">
      <c r="M1261" s="187"/>
      <c r="N1261" s="187"/>
    </row>
    <row r="1262" spans="13:14">
      <c r="M1262" s="187"/>
      <c r="N1262" s="187"/>
    </row>
    <row r="1263" spans="13:14">
      <c r="M1263" s="187"/>
      <c r="N1263" s="187"/>
    </row>
    <row r="1264" spans="13:14">
      <c r="M1264" s="187"/>
      <c r="N1264" s="187"/>
    </row>
    <row r="1265" spans="13:14">
      <c r="M1265" s="187"/>
      <c r="N1265" s="187"/>
    </row>
    <row r="1266" spans="13:14">
      <c r="M1266" s="187"/>
      <c r="N1266" s="187"/>
    </row>
    <row r="1267" spans="13:14">
      <c r="M1267" s="187"/>
      <c r="N1267" s="187"/>
    </row>
    <row r="1268" spans="13:14">
      <c r="M1268" s="187"/>
      <c r="N1268" s="187"/>
    </row>
    <row r="1269" spans="13:14">
      <c r="M1269" s="187"/>
      <c r="N1269" s="187"/>
    </row>
    <row r="1270" spans="13:14">
      <c r="M1270" s="187"/>
      <c r="N1270" s="187"/>
    </row>
    <row r="1271" spans="13:14">
      <c r="M1271" s="187"/>
      <c r="N1271" s="187"/>
    </row>
    <row r="1272" spans="13:14">
      <c r="M1272" s="187"/>
      <c r="N1272" s="187"/>
    </row>
    <row r="1273" spans="13:14">
      <c r="M1273" s="187"/>
      <c r="N1273" s="187"/>
    </row>
    <row r="1274" spans="13:14">
      <c r="M1274" s="187"/>
      <c r="N1274" s="187"/>
    </row>
    <row r="1275" spans="13:14">
      <c r="M1275" s="187"/>
      <c r="N1275" s="187"/>
    </row>
    <row r="1276" spans="13:14">
      <c r="M1276" s="187"/>
      <c r="N1276" s="187"/>
    </row>
    <row r="1277" spans="13:14">
      <c r="M1277" s="187"/>
      <c r="N1277" s="187"/>
    </row>
    <row r="1278" spans="13:14">
      <c r="M1278" s="187"/>
      <c r="N1278" s="187"/>
    </row>
    <row r="1279" spans="13:14">
      <c r="M1279" s="187"/>
      <c r="N1279" s="187"/>
    </row>
    <row r="1280" spans="13:14">
      <c r="M1280" s="187"/>
      <c r="N1280" s="187"/>
    </row>
    <row r="1281" spans="13:14">
      <c r="M1281" s="187"/>
      <c r="N1281" s="187"/>
    </row>
    <row r="1282" spans="13:14">
      <c r="M1282" s="187"/>
      <c r="N1282" s="187"/>
    </row>
    <row r="1283" spans="13:14">
      <c r="M1283" s="187"/>
      <c r="N1283" s="187"/>
    </row>
    <row r="1284" spans="13:14">
      <c r="M1284" s="187"/>
      <c r="N1284" s="187"/>
    </row>
    <row r="1285" spans="13:14">
      <c r="M1285" s="187"/>
      <c r="N1285" s="187"/>
    </row>
    <row r="1286" spans="13:14">
      <c r="M1286" s="187"/>
      <c r="N1286" s="187"/>
    </row>
    <row r="1287" spans="13:14">
      <c r="M1287" s="187"/>
      <c r="N1287" s="187"/>
    </row>
    <row r="1288" spans="13:14">
      <c r="M1288" s="187"/>
      <c r="N1288" s="187"/>
    </row>
    <row r="1289" spans="13:14">
      <c r="M1289" s="187"/>
      <c r="N1289" s="187"/>
    </row>
    <row r="1290" spans="13:14">
      <c r="M1290" s="187"/>
      <c r="N1290" s="187"/>
    </row>
    <row r="1291" spans="13:14">
      <c r="M1291" s="187"/>
      <c r="N1291" s="187"/>
    </row>
    <row r="1292" spans="13:14">
      <c r="M1292" s="187"/>
      <c r="N1292" s="187"/>
    </row>
    <row r="1293" spans="13:14">
      <c r="M1293" s="187"/>
      <c r="N1293" s="187"/>
    </row>
    <row r="1294" spans="13:14">
      <c r="M1294" s="187"/>
      <c r="N1294" s="187"/>
    </row>
    <row r="1295" spans="13:14">
      <c r="M1295" s="187"/>
      <c r="N1295" s="187"/>
    </row>
    <row r="1296" spans="13:14">
      <c r="M1296" s="187"/>
      <c r="N1296" s="187"/>
    </row>
    <row r="1297" spans="13:14">
      <c r="M1297" s="187"/>
      <c r="N1297" s="187"/>
    </row>
    <row r="1298" spans="13:14">
      <c r="M1298" s="187"/>
      <c r="N1298" s="187"/>
    </row>
    <row r="1299" spans="13:14">
      <c r="M1299" s="187"/>
      <c r="N1299" s="187"/>
    </row>
    <row r="1300" spans="13:14">
      <c r="M1300" s="187"/>
      <c r="N1300" s="187"/>
    </row>
    <row r="1301" spans="13:14">
      <c r="M1301" s="187"/>
      <c r="N1301" s="187"/>
    </row>
    <row r="1302" spans="13:14">
      <c r="M1302" s="187"/>
      <c r="N1302" s="187"/>
    </row>
    <row r="1303" spans="13:14">
      <c r="M1303" s="187"/>
      <c r="N1303" s="187"/>
    </row>
    <row r="1304" spans="13:14">
      <c r="M1304" s="187"/>
      <c r="N1304" s="187"/>
    </row>
    <row r="1305" spans="13:14">
      <c r="M1305" s="187"/>
      <c r="N1305" s="187"/>
    </row>
    <row r="1306" spans="13:14">
      <c r="M1306" s="187"/>
      <c r="N1306" s="187"/>
    </row>
    <row r="1307" spans="13:14">
      <c r="M1307" s="187"/>
      <c r="N1307" s="187"/>
    </row>
    <row r="1308" spans="13:14">
      <c r="M1308" s="187"/>
      <c r="N1308" s="187"/>
    </row>
    <row r="1309" spans="13:14">
      <c r="M1309" s="187"/>
      <c r="N1309" s="187"/>
    </row>
    <row r="1310" spans="13:14">
      <c r="M1310" s="187"/>
      <c r="N1310" s="187"/>
    </row>
    <row r="1311" spans="13:14">
      <c r="M1311" s="187"/>
      <c r="N1311" s="187"/>
    </row>
    <row r="1312" spans="13:14">
      <c r="M1312" s="187"/>
      <c r="N1312" s="187"/>
    </row>
    <row r="1313" spans="13:14">
      <c r="M1313" s="187"/>
      <c r="N1313" s="187"/>
    </row>
    <row r="1314" spans="13:14">
      <c r="M1314" s="187"/>
      <c r="N1314" s="187"/>
    </row>
    <row r="1315" spans="13:14">
      <c r="M1315" s="187"/>
      <c r="N1315" s="187"/>
    </row>
    <row r="1316" spans="13:14">
      <c r="M1316" s="187"/>
      <c r="N1316" s="187"/>
    </row>
    <row r="1317" spans="13:14">
      <c r="M1317" s="187"/>
      <c r="N1317" s="187"/>
    </row>
    <row r="1318" spans="13:14">
      <c r="M1318" s="187"/>
      <c r="N1318" s="187"/>
    </row>
    <row r="1319" spans="13:14">
      <c r="M1319" s="187"/>
      <c r="N1319" s="187"/>
    </row>
    <row r="1320" spans="13:14">
      <c r="M1320" s="187"/>
      <c r="N1320" s="187"/>
    </row>
    <row r="1321" spans="13:14">
      <c r="M1321" s="187"/>
      <c r="N1321" s="187"/>
    </row>
    <row r="1322" spans="13:14">
      <c r="M1322" s="187"/>
      <c r="N1322" s="187"/>
    </row>
    <row r="1323" spans="13:14">
      <c r="M1323" s="187"/>
      <c r="N1323" s="187"/>
    </row>
    <row r="1324" spans="13:14">
      <c r="M1324" s="187"/>
      <c r="N1324" s="187"/>
    </row>
    <row r="1325" spans="13:14">
      <c r="M1325" s="187"/>
      <c r="N1325" s="187"/>
    </row>
    <row r="1326" spans="13:14">
      <c r="M1326" s="187"/>
      <c r="N1326" s="187"/>
    </row>
    <row r="1327" spans="13:14">
      <c r="M1327" s="187"/>
      <c r="N1327" s="187"/>
    </row>
    <row r="1328" spans="13:14">
      <c r="M1328" s="187"/>
      <c r="N1328" s="187"/>
    </row>
    <row r="1329" spans="13:14">
      <c r="M1329" s="187"/>
      <c r="N1329" s="187"/>
    </row>
    <row r="1330" spans="13:14">
      <c r="M1330" s="187"/>
      <c r="N1330" s="187"/>
    </row>
    <row r="1331" spans="13:14">
      <c r="M1331" s="187"/>
      <c r="N1331" s="187"/>
    </row>
    <row r="1332" spans="13:14">
      <c r="M1332" s="187"/>
      <c r="N1332" s="187"/>
    </row>
    <row r="1333" spans="13:14">
      <c r="M1333" s="187"/>
      <c r="N1333" s="187"/>
    </row>
    <row r="1334" spans="13:14">
      <c r="M1334" s="187"/>
      <c r="N1334" s="187"/>
    </row>
    <row r="1335" spans="13:14">
      <c r="M1335" s="187"/>
      <c r="N1335" s="187"/>
    </row>
    <row r="1336" spans="13:14">
      <c r="M1336" s="187"/>
      <c r="N1336" s="187"/>
    </row>
    <row r="1337" spans="13:14">
      <c r="M1337" s="187"/>
      <c r="N1337" s="187"/>
    </row>
    <row r="1338" spans="13:14">
      <c r="M1338" s="187"/>
      <c r="N1338" s="187"/>
    </row>
    <row r="1339" spans="13:14">
      <c r="M1339" s="187"/>
      <c r="N1339" s="187"/>
    </row>
    <row r="1340" spans="13:14">
      <c r="M1340" s="187"/>
      <c r="N1340" s="187"/>
    </row>
    <row r="1341" spans="13:14">
      <c r="M1341" s="187"/>
      <c r="N1341" s="187"/>
    </row>
    <row r="1342" spans="13:14">
      <c r="M1342" s="187"/>
      <c r="N1342" s="187"/>
    </row>
    <row r="1343" spans="13:14">
      <c r="M1343" s="187"/>
      <c r="N1343" s="187"/>
    </row>
    <row r="1344" spans="13:14">
      <c r="M1344" s="187"/>
      <c r="N1344" s="187"/>
    </row>
    <row r="1345" spans="13:14">
      <c r="M1345" s="187"/>
      <c r="N1345" s="187"/>
    </row>
    <row r="1346" spans="13:14">
      <c r="M1346" s="187"/>
      <c r="N1346" s="187"/>
    </row>
    <row r="1347" spans="13:14">
      <c r="M1347" s="187"/>
      <c r="N1347" s="187"/>
    </row>
    <row r="1348" spans="13:14">
      <c r="M1348" s="187"/>
      <c r="N1348" s="187"/>
    </row>
    <row r="1349" spans="13:14">
      <c r="M1349" s="187"/>
      <c r="N1349" s="187"/>
    </row>
    <row r="1350" spans="13:14">
      <c r="M1350" s="187"/>
      <c r="N1350" s="187"/>
    </row>
    <row r="1351" spans="13:14">
      <c r="M1351" s="187"/>
      <c r="N1351" s="187"/>
    </row>
    <row r="1352" spans="13:14">
      <c r="M1352" s="187"/>
      <c r="N1352" s="187"/>
    </row>
    <row r="1353" spans="13:14">
      <c r="M1353" s="187"/>
      <c r="N1353" s="187"/>
    </row>
    <row r="1354" spans="13:14">
      <c r="M1354" s="187"/>
      <c r="N1354" s="187"/>
    </row>
    <row r="1355" spans="13:14">
      <c r="M1355" s="187"/>
      <c r="N1355" s="187"/>
    </row>
    <row r="1356" spans="13:14">
      <c r="M1356" s="187"/>
      <c r="N1356" s="187"/>
    </row>
    <row r="1357" spans="13:14">
      <c r="M1357" s="187"/>
      <c r="N1357" s="187"/>
    </row>
    <row r="1358" spans="13:14">
      <c r="M1358" s="187"/>
      <c r="N1358" s="187"/>
    </row>
    <row r="1359" spans="13:14">
      <c r="M1359" s="187"/>
      <c r="N1359" s="187"/>
    </row>
    <row r="1360" spans="13:14">
      <c r="M1360" s="187"/>
      <c r="N1360" s="187"/>
    </row>
    <row r="1361" spans="13:14">
      <c r="M1361" s="187"/>
      <c r="N1361" s="187"/>
    </row>
    <row r="1362" spans="13:14">
      <c r="M1362" s="187"/>
      <c r="N1362" s="187"/>
    </row>
    <row r="1363" spans="13:14">
      <c r="M1363" s="187"/>
      <c r="N1363" s="187"/>
    </row>
    <row r="1364" spans="13:14">
      <c r="M1364" s="187"/>
      <c r="N1364" s="187"/>
    </row>
    <row r="1365" spans="13:14">
      <c r="M1365" s="187"/>
      <c r="N1365" s="187"/>
    </row>
    <row r="1366" spans="13:14">
      <c r="M1366" s="187"/>
      <c r="N1366" s="187"/>
    </row>
    <row r="1367" spans="13:14">
      <c r="M1367" s="187"/>
      <c r="N1367" s="187"/>
    </row>
    <row r="1368" spans="13:14">
      <c r="M1368" s="187"/>
      <c r="N1368" s="187"/>
    </row>
    <row r="1369" spans="13:14">
      <c r="M1369" s="187"/>
      <c r="N1369" s="187"/>
    </row>
    <row r="1370" spans="13:14">
      <c r="M1370" s="187"/>
      <c r="N1370" s="187"/>
    </row>
    <row r="1371" spans="13:14">
      <c r="M1371" s="187"/>
      <c r="N1371" s="187"/>
    </row>
    <row r="1372" spans="13:14">
      <c r="M1372" s="187"/>
      <c r="N1372" s="187"/>
    </row>
    <row r="1373" spans="13:14">
      <c r="M1373" s="187"/>
      <c r="N1373" s="187"/>
    </row>
    <row r="1374" spans="13:14">
      <c r="M1374" s="187"/>
      <c r="N1374" s="187"/>
    </row>
    <row r="1375" spans="13:14">
      <c r="M1375" s="187"/>
      <c r="N1375" s="187"/>
    </row>
    <row r="1376" spans="13:14">
      <c r="M1376" s="187"/>
      <c r="N1376" s="187"/>
    </row>
    <row r="1377" spans="13:14">
      <c r="M1377" s="187"/>
      <c r="N1377" s="187"/>
    </row>
    <row r="1378" spans="13:14">
      <c r="M1378" s="187"/>
      <c r="N1378" s="187"/>
    </row>
    <row r="1379" spans="13:14">
      <c r="M1379" s="187"/>
      <c r="N1379" s="187"/>
    </row>
    <row r="1380" spans="13:14">
      <c r="M1380" s="187"/>
      <c r="N1380" s="187"/>
    </row>
    <row r="1381" spans="13:14">
      <c r="M1381" s="187"/>
      <c r="N1381" s="187"/>
    </row>
    <row r="1382" spans="13:14">
      <c r="M1382" s="187"/>
      <c r="N1382" s="187"/>
    </row>
    <row r="1383" spans="13:14">
      <c r="M1383" s="187"/>
      <c r="N1383" s="187"/>
    </row>
    <row r="1384" spans="13:14">
      <c r="M1384" s="187"/>
      <c r="N1384" s="187"/>
    </row>
    <row r="1385" spans="13:14">
      <c r="M1385" s="187"/>
      <c r="N1385" s="187"/>
    </row>
    <row r="1386" spans="13:14">
      <c r="M1386" s="187"/>
      <c r="N1386" s="187"/>
    </row>
    <row r="1387" spans="13:14">
      <c r="M1387" s="187"/>
      <c r="N1387" s="187"/>
    </row>
    <row r="1388" spans="13:14">
      <c r="M1388" s="187"/>
      <c r="N1388" s="187"/>
    </row>
    <row r="1389" spans="13:14">
      <c r="M1389" s="187"/>
      <c r="N1389" s="187"/>
    </row>
    <row r="1390" spans="13:14">
      <c r="M1390" s="187"/>
      <c r="N1390" s="187"/>
    </row>
    <row r="1391" spans="13:14">
      <c r="M1391" s="187"/>
      <c r="N1391" s="187"/>
    </row>
    <row r="1392" spans="13:14">
      <c r="M1392" s="187"/>
      <c r="N1392" s="187"/>
    </row>
    <row r="1393" spans="13:14">
      <c r="M1393" s="187"/>
      <c r="N1393" s="187"/>
    </row>
    <row r="1394" spans="13:14">
      <c r="M1394" s="187"/>
      <c r="N1394" s="187"/>
    </row>
    <row r="1395" spans="13:14">
      <c r="M1395" s="187"/>
      <c r="N1395" s="187"/>
    </row>
    <row r="1396" spans="13:14">
      <c r="M1396" s="187"/>
      <c r="N1396" s="187"/>
    </row>
    <row r="1397" spans="13:14">
      <c r="M1397" s="187"/>
      <c r="N1397" s="187"/>
    </row>
    <row r="1398" spans="13:14">
      <c r="M1398" s="187"/>
      <c r="N1398" s="187"/>
    </row>
    <row r="1399" spans="13:14">
      <c r="M1399" s="187"/>
      <c r="N1399" s="187"/>
    </row>
    <row r="1400" spans="13:14">
      <c r="M1400" s="187"/>
      <c r="N1400" s="187"/>
    </row>
    <row r="1401" spans="13:14">
      <c r="M1401" s="187"/>
      <c r="N1401" s="187"/>
    </row>
    <row r="1402" spans="13:14">
      <c r="M1402" s="187"/>
      <c r="N1402" s="187"/>
    </row>
    <row r="1403" spans="13:14">
      <c r="M1403" s="187"/>
      <c r="N1403" s="187"/>
    </row>
    <row r="1404" spans="13:14">
      <c r="M1404" s="187"/>
      <c r="N1404" s="187"/>
    </row>
    <row r="1405" spans="13:14">
      <c r="M1405" s="187"/>
      <c r="N1405" s="187"/>
    </row>
    <row r="1406" spans="13:14">
      <c r="M1406" s="187"/>
      <c r="N1406" s="187"/>
    </row>
    <row r="1407" spans="13:14">
      <c r="M1407" s="187"/>
      <c r="N1407" s="187"/>
    </row>
    <row r="1408" spans="13:14">
      <c r="M1408" s="187"/>
      <c r="N1408" s="187"/>
    </row>
    <row r="1409" spans="13:14">
      <c r="M1409" s="187"/>
      <c r="N1409" s="187"/>
    </row>
    <row r="1410" spans="13:14">
      <c r="M1410" s="187"/>
      <c r="N1410" s="187"/>
    </row>
    <row r="1411" spans="13:14">
      <c r="M1411" s="187"/>
      <c r="N1411" s="187"/>
    </row>
    <row r="1412" spans="13:14">
      <c r="M1412" s="187"/>
      <c r="N1412" s="187"/>
    </row>
    <row r="1413" spans="13:14">
      <c r="M1413" s="187"/>
      <c r="N1413" s="187"/>
    </row>
    <row r="1414" spans="13:14">
      <c r="M1414" s="187"/>
      <c r="N1414" s="187"/>
    </row>
    <row r="1415" spans="13:14">
      <c r="M1415" s="187"/>
      <c r="N1415" s="187"/>
    </row>
    <row r="1416" spans="13:14">
      <c r="M1416" s="187"/>
      <c r="N1416" s="187"/>
    </row>
    <row r="1417" spans="13:14">
      <c r="M1417" s="187"/>
      <c r="N1417" s="187"/>
    </row>
    <row r="1418" spans="13:14">
      <c r="M1418" s="187"/>
      <c r="N1418" s="187"/>
    </row>
    <row r="1419" spans="13:14">
      <c r="M1419" s="187"/>
      <c r="N1419" s="187"/>
    </row>
    <row r="1420" spans="13:14">
      <c r="M1420" s="187"/>
      <c r="N1420" s="187"/>
    </row>
    <row r="1421" spans="13:14">
      <c r="M1421" s="187"/>
      <c r="N1421" s="187"/>
    </row>
    <row r="1422" spans="13:14">
      <c r="M1422" s="187"/>
      <c r="N1422" s="187"/>
    </row>
    <row r="1423" spans="13:14">
      <c r="M1423" s="187"/>
      <c r="N1423" s="187"/>
    </row>
    <row r="1424" spans="13:14">
      <c r="M1424" s="187"/>
      <c r="N1424" s="187"/>
    </row>
    <row r="1425" spans="13:14">
      <c r="M1425" s="187"/>
      <c r="N1425" s="187"/>
    </row>
    <row r="1426" spans="13:14">
      <c r="M1426" s="187"/>
      <c r="N1426" s="187"/>
    </row>
    <row r="1427" spans="13:14">
      <c r="M1427" s="187"/>
      <c r="N1427" s="187"/>
    </row>
    <row r="1428" spans="13:14">
      <c r="M1428" s="187"/>
      <c r="N1428" s="187"/>
    </row>
    <row r="1429" spans="13:14">
      <c r="M1429" s="187"/>
      <c r="N1429" s="187"/>
    </row>
    <row r="1430" spans="13:14">
      <c r="M1430" s="187"/>
      <c r="N1430" s="187"/>
    </row>
    <row r="1431" spans="13:14">
      <c r="M1431" s="187"/>
      <c r="N1431" s="187"/>
    </row>
    <row r="1432" spans="13:14">
      <c r="M1432" s="187"/>
      <c r="N1432" s="187"/>
    </row>
    <row r="1433" spans="13:14">
      <c r="M1433" s="187"/>
      <c r="N1433" s="187"/>
    </row>
    <row r="1434" spans="13:14">
      <c r="M1434" s="187"/>
      <c r="N1434" s="187"/>
    </row>
    <row r="1435" spans="13:14">
      <c r="M1435" s="187"/>
      <c r="N1435" s="187"/>
    </row>
    <row r="1436" spans="13:14">
      <c r="M1436" s="187"/>
      <c r="N1436" s="187"/>
    </row>
    <row r="1437" spans="13:14">
      <c r="M1437" s="187"/>
      <c r="N1437" s="187"/>
    </row>
    <row r="1438" spans="13:14">
      <c r="M1438" s="187"/>
      <c r="N1438" s="187"/>
    </row>
    <row r="1439" spans="13:14">
      <c r="M1439" s="187"/>
      <c r="N1439" s="187"/>
    </row>
    <row r="1440" spans="13:14">
      <c r="M1440" s="187"/>
      <c r="N1440" s="187"/>
    </row>
    <row r="1441" spans="13:14">
      <c r="M1441" s="187"/>
      <c r="N1441" s="187"/>
    </row>
    <row r="1442" spans="13:14">
      <c r="M1442" s="187"/>
      <c r="N1442" s="187"/>
    </row>
    <row r="1443" spans="13:14">
      <c r="M1443" s="187"/>
      <c r="N1443" s="187"/>
    </row>
    <row r="1444" spans="13:14">
      <c r="M1444" s="187"/>
      <c r="N1444" s="187"/>
    </row>
    <row r="1445" spans="13:14">
      <c r="M1445" s="187"/>
      <c r="N1445" s="187"/>
    </row>
    <row r="1446" spans="13:14">
      <c r="M1446" s="187"/>
      <c r="N1446" s="187"/>
    </row>
    <row r="1447" spans="13:14">
      <c r="M1447" s="187"/>
      <c r="N1447" s="187"/>
    </row>
    <row r="1448" spans="13:14">
      <c r="M1448" s="187"/>
      <c r="N1448" s="187"/>
    </row>
    <row r="1449" spans="13:14">
      <c r="M1449" s="187"/>
      <c r="N1449" s="187"/>
    </row>
    <row r="1450" spans="13:14">
      <c r="M1450" s="187"/>
      <c r="N1450" s="187"/>
    </row>
    <row r="1451" spans="13:14">
      <c r="M1451" s="187"/>
      <c r="N1451" s="187"/>
    </row>
    <row r="1452" spans="13:14">
      <c r="M1452" s="187"/>
      <c r="N1452" s="187"/>
    </row>
    <row r="1453" spans="13:14">
      <c r="M1453" s="187"/>
      <c r="N1453" s="187"/>
    </row>
    <row r="1454" spans="13:14">
      <c r="M1454" s="187"/>
      <c r="N1454" s="187"/>
    </row>
    <row r="1455" spans="13:14">
      <c r="M1455" s="187"/>
      <c r="N1455" s="187"/>
    </row>
    <row r="1456" spans="13:14">
      <c r="M1456" s="187"/>
      <c r="N1456" s="187"/>
    </row>
    <row r="1457" spans="13:14">
      <c r="M1457" s="187"/>
      <c r="N1457" s="187"/>
    </row>
    <row r="1458" spans="13:14">
      <c r="M1458" s="187"/>
      <c r="N1458" s="187"/>
    </row>
    <row r="1459" spans="13:14">
      <c r="M1459" s="187"/>
      <c r="N1459" s="187"/>
    </row>
    <row r="1460" spans="13:14">
      <c r="M1460" s="187"/>
      <c r="N1460" s="187"/>
    </row>
    <row r="1461" spans="13:14">
      <c r="M1461" s="187"/>
      <c r="N1461" s="187"/>
    </row>
    <row r="1462" spans="13:14">
      <c r="M1462" s="187"/>
      <c r="N1462" s="187"/>
    </row>
    <row r="1463" spans="13:14">
      <c r="M1463" s="187"/>
      <c r="N1463" s="187"/>
    </row>
    <row r="1464" spans="13:14">
      <c r="M1464" s="187"/>
      <c r="N1464" s="187"/>
    </row>
    <row r="1465" spans="13:14">
      <c r="M1465" s="187"/>
      <c r="N1465" s="187"/>
    </row>
    <row r="1466" spans="13:14">
      <c r="M1466" s="187"/>
      <c r="N1466" s="187"/>
    </row>
    <row r="1467" spans="13:14">
      <c r="M1467" s="187"/>
      <c r="N1467" s="187"/>
    </row>
    <row r="1468" spans="13:14">
      <c r="M1468" s="187"/>
      <c r="N1468" s="187"/>
    </row>
    <row r="1469" spans="13:14">
      <c r="M1469" s="187"/>
      <c r="N1469" s="187"/>
    </row>
    <row r="1470" spans="13:14">
      <c r="M1470" s="187"/>
      <c r="N1470" s="187"/>
    </row>
    <row r="1471" spans="13:14">
      <c r="M1471" s="187"/>
      <c r="N1471" s="187"/>
    </row>
    <row r="1472" spans="13:14">
      <c r="M1472" s="187"/>
      <c r="N1472" s="187"/>
    </row>
    <row r="1473" spans="13:14">
      <c r="M1473" s="187"/>
      <c r="N1473" s="187"/>
    </row>
    <row r="1474" spans="13:14">
      <c r="M1474" s="187"/>
      <c r="N1474" s="187"/>
    </row>
    <row r="1475" spans="13:14">
      <c r="M1475" s="187"/>
      <c r="N1475" s="187"/>
    </row>
    <row r="1476" spans="13:14">
      <c r="M1476" s="187"/>
      <c r="N1476" s="187"/>
    </row>
    <row r="1477" spans="13:14">
      <c r="M1477" s="187"/>
      <c r="N1477" s="187"/>
    </row>
    <row r="1478" spans="13:14">
      <c r="M1478" s="187"/>
      <c r="N1478" s="187"/>
    </row>
    <row r="1479" spans="13:14">
      <c r="M1479" s="187"/>
      <c r="N1479" s="187"/>
    </row>
    <row r="1480" spans="13:14">
      <c r="M1480" s="187"/>
      <c r="N1480" s="187"/>
    </row>
    <row r="1481" spans="13:14">
      <c r="M1481" s="187"/>
      <c r="N1481" s="187"/>
    </row>
    <row r="1482" spans="13:14">
      <c r="M1482" s="187"/>
      <c r="N1482" s="187"/>
    </row>
    <row r="1483" spans="13:14">
      <c r="M1483" s="187"/>
      <c r="N1483" s="187"/>
    </row>
    <row r="1484" spans="13:14">
      <c r="M1484" s="187"/>
      <c r="N1484" s="187"/>
    </row>
    <row r="1485" spans="13:14">
      <c r="M1485" s="187"/>
      <c r="N1485" s="187"/>
    </row>
    <row r="1486" spans="13:14">
      <c r="M1486" s="187"/>
      <c r="N1486" s="187"/>
    </row>
    <row r="1487" spans="13:14">
      <c r="M1487" s="187"/>
      <c r="N1487" s="187"/>
    </row>
    <row r="1488" spans="13:14">
      <c r="M1488" s="187"/>
      <c r="N1488" s="187"/>
    </row>
    <row r="1489" spans="13:14">
      <c r="M1489" s="187"/>
      <c r="N1489" s="187"/>
    </row>
    <row r="1490" spans="13:14">
      <c r="M1490" s="187"/>
      <c r="N1490" s="187"/>
    </row>
    <row r="1491" spans="13:14">
      <c r="M1491" s="187"/>
      <c r="N1491" s="187"/>
    </row>
    <row r="1492" spans="13:14">
      <c r="M1492" s="187"/>
      <c r="N1492" s="187"/>
    </row>
    <row r="1493" spans="13:14">
      <c r="M1493" s="187"/>
      <c r="N1493" s="187"/>
    </row>
    <row r="1494" spans="13:14">
      <c r="M1494" s="187"/>
      <c r="N1494" s="187"/>
    </row>
    <row r="1495" spans="13:14">
      <c r="M1495" s="187"/>
      <c r="N1495" s="187"/>
    </row>
    <row r="1496" spans="13:14">
      <c r="M1496" s="187"/>
      <c r="N1496" s="187"/>
    </row>
    <row r="1497" spans="13:14">
      <c r="M1497" s="187"/>
      <c r="N1497" s="187"/>
    </row>
    <row r="1498" spans="13:14">
      <c r="M1498" s="187"/>
      <c r="N1498" s="187"/>
    </row>
    <row r="1499" spans="13:14">
      <c r="M1499" s="187"/>
      <c r="N1499" s="187"/>
    </row>
    <row r="1500" spans="13:14">
      <c r="M1500" s="187"/>
      <c r="N1500" s="187"/>
    </row>
    <row r="1501" spans="13:14">
      <c r="M1501" s="187"/>
      <c r="N1501" s="187"/>
    </row>
    <row r="1502" spans="13:14">
      <c r="M1502" s="187"/>
      <c r="N1502" s="187"/>
    </row>
    <row r="1503" spans="13:14">
      <c r="M1503" s="187"/>
      <c r="N1503" s="187"/>
    </row>
    <row r="1504" spans="13:14">
      <c r="M1504" s="187"/>
      <c r="N1504" s="187"/>
    </row>
    <row r="1505" spans="13:14">
      <c r="M1505" s="187"/>
      <c r="N1505" s="187"/>
    </row>
    <row r="1506" spans="13:14">
      <c r="M1506" s="187"/>
      <c r="N1506" s="187"/>
    </row>
    <row r="1507" spans="13:14">
      <c r="M1507" s="187"/>
      <c r="N1507" s="187"/>
    </row>
    <row r="1508" spans="13:14">
      <c r="M1508" s="187"/>
      <c r="N1508" s="187"/>
    </row>
    <row r="1509" spans="13:14">
      <c r="M1509" s="187"/>
      <c r="N1509" s="187"/>
    </row>
    <row r="1510" spans="13:14">
      <c r="M1510" s="187"/>
      <c r="N1510" s="187"/>
    </row>
    <row r="1511" spans="13:14">
      <c r="M1511" s="187"/>
      <c r="N1511" s="187"/>
    </row>
    <row r="1512" spans="13:14">
      <c r="M1512" s="187"/>
      <c r="N1512" s="187"/>
    </row>
    <row r="1513" spans="13:14">
      <c r="M1513" s="187"/>
      <c r="N1513" s="187"/>
    </row>
    <row r="1514" spans="13:14">
      <c r="M1514" s="187"/>
      <c r="N1514" s="187"/>
    </row>
    <row r="1515" spans="13:14">
      <c r="M1515" s="187"/>
      <c r="N1515" s="187"/>
    </row>
    <row r="1516" spans="13:14">
      <c r="M1516" s="187"/>
      <c r="N1516" s="187"/>
    </row>
    <row r="1517" spans="13:14">
      <c r="M1517" s="187"/>
      <c r="N1517" s="187"/>
    </row>
    <row r="1518" spans="13:14">
      <c r="M1518" s="187"/>
      <c r="N1518" s="187"/>
    </row>
    <row r="1519" spans="13:14">
      <c r="M1519" s="187"/>
      <c r="N1519" s="187"/>
    </row>
    <row r="1520" spans="13:14">
      <c r="M1520" s="187"/>
      <c r="N1520" s="187"/>
    </row>
    <row r="1521" spans="13:14">
      <c r="M1521" s="187"/>
      <c r="N1521" s="187"/>
    </row>
    <row r="1522" spans="13:14">
      <c r="M1522" s="187"/>
      <c r="N1522" s="187"/>
    </row>
    <row r="1523" spans="13:14">
      <c r="M1523" s="187"/>
      <c r="N1523" s="187"/>
    </row>
    <row r="1524" spans="13:14">
      <c r="M1524" s="187"/>
      <c r="N1524" s="187"/>
    </row>
    <row r="1525" spans="13:14">
      <c r="M1525" s="187"/>
      <c r="N1525" s="187"/>
    </row>
    <row r="1526" spans="13:14">
      <c r="M1526" s="187"/>
      <c r="N1526" s="187"/>
    </row>
    <row r="1527" spans="13:14">
      <c r="M1527" s="187"/>
      <c r="N1527" s="187"/>
    </row>
    <row r="1528" spans="13:14">
      <c r="M1528" s="187"/>
      <c r="N1528" s="187"/>
    </row>
    <row r="1529" spans="13:14">
      <c r="M1529" s="187"/>
      <c r="N1529" s="187"/>
    </row>
    <row r="1530" spans="13:14">
      <c r="M1530" s="187"/>
      <c r="N1530" s="187"/>
    </row>
    <row r="1531" spans="13:14">
      <c r="M1531" s="187"/>
      <c r="N1531" s="187"/>
    </row>
    <row r="1532" spans="13:14">
      <c r="M1532" s="187"/>
      <c r="N1532" s="187"/>
    </row>
    <row r="1533" spans="13:14">
      <c r="M1533" s="187"/>
      <c r="N1533" s="187"/>
    </row>
    <row r="1534" spans="13:14">
      <c r="M1534" s="187"/>
      <c r="N1534" s="187"/>
    </row>
    <row r="1535" spans="13:14">
      <c r="M1535" s="187"/>
      <c r="N1535" s="187"/>
    </row>
    <row r="1536" spans="13:14">
      <c r="M1536" s="187"/>
      <c r="N1536" s="187"/>
    </row>
    <row r="1537" spans="13:14">
      <c r="M1537" s="187"/>
      <c r="N1537" s="187"/>
    </row>
    <row r="1538" spans="13:14">
      <c r="M1538" s="187"/>
      <c r="N1538" s="187"/>
    </row>
    <row r="1539" spans="13:14">
      <c r="M1539" s="187"/>
      <c r="N1539" s="187"/>
    </row>
    <row r="1540" spans="13:14">
      <c r="M1540" s="187"/>
      <c r="N1540" s="187"/>
    </row>
    <row r="1541" spans="13:14">
      <c r="M1541" s="187"/>
      <c r="N1541" s="187"/>
    </row>
    <row r="1542" spans="13:14">
      <c r="M1542" s="187"/>
      <c r="N1542" s="187"/>
    </row>
    <row r="1543" spans="13:14">
      <c r="M1543" s="187"/>
      <c r="N1543" s="187"/>
    </row>
    <row r="1544" spans="13:14">
      <c r="M1544" s="187"/>
      <c r="N1544" s="187"/>
    </row>
    <row r="1545" spans="13:14">
      <c r="M1545" s="187"/>
      <c r="N1545" s="187"/>
    </row>
    <row r="1546" spans="13:14">
      <c r="M1546" s="187"/>
      <c r="N1546" s="187"/>
    </row>
    <row r="1547" spans="13:14">
      <c r="M1547" s="187"/>
      <c r="N1547" s="187"/>
    </row>
    <row r="1548" spans="13:14">
      <c r="M1548" s="187"/>
      <c r="N1548" s="187"/>
    </row>
    <row r="1549" spans="13:14">
      <c r="M1549" s="187"/>
      <c r="N1549" s="187"/>
    </row>
    <row r="1550" spans="13:14">
      <c r="M1550" s="187"/>
      <c r="N1550" s="187"/>
    </row>
    <row r="1551" spans="13:14">
      <c r="M1551" s="187"/>
      <c r="N1551" s="187"/>
    </row>
    <row r="1552" spans="13:14">
      <c r="M1552" s="187"/>
      <c r="N1552" s="187"/>
    </row>
    <row r="1553" spans="13:14">
      <c r="M1553" s="187"/>
      <c r="N1553" s="187"/>
    </row>
    <row r="1554" spans="13:14">
      <c r="M1554" s="187"/>
      <c r="N1554" s="187"/>
    </row>
    <row r="1555" spans="13:14">
      <c r="M1555" s="187"/>
      <c r="N1555" s="187"/>
    </row>
    <row r="1556" spans="13:14">
      <c r="M1556" s="187"/>
      <c r="N1556" s="187"/>
    </row>
    <row r="1557" spans="13:14">
      <c r="M1557" s="187"/>
      <c r="N1557" s="187"/>
    </row>
    <row r="1558" spans="13:14">
      <c r="M1558" s="187"/>
      <c r="N1558" s="187"/>
    </row>
    <row r="1559" spans="13:14">
      <c r="M1559" s="187"/>
      <c r="N1559" s="187"/>
    </row>
    <row r="1560" spans="13:14">
      <c r="M1560" s="187"/>
      <c r="N1560" s="187"/>
    </row>
    <row r="1561" spans="13:14">
      <c r="M1561" s="187"/>
      <c r="N1561" s="187"/>
    </row>
    <row r="1562" spans="13:14">
      <c r="M1562" s="187"/>
      <c r="N1562" s="187"/>
    </row>
    <row r="1563" spans="13:14">
      <c r="M1563" s="187"/>
      <c r="N1563" s="187"/>
    </row>
    <row r="1564" spans="13:14">
      <c r="M1564" s="187"/>
      <c r="N1564" s="187"/>
    </row>
    <row r="1565" spans="13:14">
      <c r="M1565" s="187"/>
      <c r="N1565" s="187"/>
    </row>
    <row r="1566" spans="13:14">
      <c r="M1566" s="187"/>
      <c r="N1566" s="187"/>
    </row>
    <row r="1567" spans="13:14">
      <c r="M1567" s="187"/>
      <c r="N1567" s="187"/>
    </row>
    <row r="1568" spans="13:14">
      <c r="M1568" s="187"/>
      <c r="N1568" s="187"/>
    </row>
    <row r="1569" spans="13:14">
      <c r="M1569" s="187"/>
      <c r="N1569" s="187"/>
    </row>
    <row r="1570" spans="13:14">
      <c r="M1570" s="187"/>
      <c r="N1570" s="187"/>
    </row>
    <row r="1571" spans="13:14">
      <c r="M1571" s="187"/>
      <c r="N1571" s="187"/>
    </row>
    <row r="1572" spans="13:14">
      <c r="M1572" s="187"/>
      <c r="N1572" s="187"/>
    </row>
    <row r="1573" spans="13:14">
      <c r="M1573" s="187"/>
      <c r="N1573" s="187"/>
    </row>
    <row r="1574" spans="13:14">
      <c r="M1574" s="187"/>
      <c r="N1574" s="187"/>
    </row>
    <row r="1575" spans="13:14">
      <c r="M1575" s="187"/>
      <c r="N1575" s="187"/>
    </row>
    <row r="1576" spans="13:14">
      <c r="M1576" s="187"/>
      <c r="N1576" s="187"/>
    </row>
    <row r="1577" spans="13:14">
      <c r="M1577" s="187"/>
      <c r="N1577" s="187"/>
    </row>
    <row r="1578" spans="13:14">
      <c r="M1578" s="187"/>
      <c r="N1578" s="187"/>
    </row>
    <row r="1579" spans="13:14">
      <c r="M1579" s="187"/>
      <c r="N1579" s="187"/>
    </row>
    <row r="1580" spans="13:14">
      <c r="M1580" s="187"/>
      <c r="N1580" s="187"/>
    </row>
    <row r="1581" spans="13:14">
      <c r="M1581" s="187"/>
      <c r="N1581" s="187"/>
    </row>
    <row r="1582" spans="13:14">
      <c r="M1582" s="187"/>
      <c r="N1582" s="187"/>
    </row>
    <row r="1583" spans="13:14">
      <c r="M1583" s="187"/>
      <c r="N1583" s="187"/>
    </row>
    <row r="1584" spans="13:14">
      <c r="M1584" s="187"/>
      <c r="N1584" s="187"/>
    </row>
    <row r="1585" spans="13:14">
      <c r="M1585" s="187"/>
      <c r="N1585" s="187"/>
    </row>
    <row r="1586" spans="13:14">
      <c r="M1586" s="187"/>
      <c r="N1586" s="187"/>
    </row>
    <row r="1587" spans="13:14">
      <c r="M1587" s="187"/>
      <c r="N1587" s="187"/>
    </row>
    <row r="1588" spans="13:14">
      <c r="M1588" s="187"/>
      <c r="N1588" s="187"/>
    </row>
    <row r="1589" spans="13:14">
      <c r="M1589" s="187"/>
      <c r="N1589" s="187"/>
    </row>
    <row r="1590" spans="13:14">
      <c r="M1590" s="187"/>
      <c r="N1590" s="187"/>
    </row>
    <row r="1591" spans="13:14">
      <c r="M1591" s="187"/>
      <c r="N1591" s="187"/>
    </row>
    <row r="1592" spans="13:14">
      <c r="M1592" s="187"/>
      <c r="N1592" s="187"/>
    </row>
    <row r="1593" spans="13:14">
      <c r="M1593" s="187"/>
      <c r="N1593" s="187"/>
    </row>
    <row r="1594" spans="13:14">
      <c r="M1594" s="187"/>
      <c r="N1594" s="187"/>
    </row>
    <row r="1595" spans="13:14">
      <c r="M1595" s="187"/>
      <c r="N1595" s="187"/>
    </row>
    <row r="1596" spans="13:14">
      <c r="M1596" s="187"/>
      <c r="N1596" s="187"/>
    </row>
    <row r="1597" spans="13:14">
      <c r="M1597" s="187"/>
      <c r="N1597" s="187"/>
    </row>
    <row r="1598" spans="13:14">
      <c r="M1598" s="187"/>
      <c r="N1598" s="187"/>
    </row>
    <row r="1599" spans="13:14">
      <c r="M1599" s="187"/>
      <c r="N1599" s="187"/>
    </row>
    <row r="1600" spans="13:14">
      <c r="M1600" s="187"/>
      <c r="N1600" s="187"/>
    </row>
    <row r="1601" spans="13:14">
      <c r="M1601" s="187"/>
      <c r="N1601" s="187"/>
    </row>
    <row r="1602" spans="13:14">
      <c r="M1602" s="187"/>
      <c r="N1602" s="187"/>
    </row>
    <row r="1603" spans="13:14">
      <c r="M1603" s="187"/>
      <c r="N1603" s="187"/>
    </row>
    <row r="1604" spans="13:14">
      <c r="M1604" s="187"/>
      <c r="N1604" s="187"/>
    </row>
    <row r="1605" spans="13:14">
      <c r="M1605" s="187"/>
      <c r="N1605" s="187"/>
    </row>
    <row r="1606" spans="13:14">
      <c r="M1606" s="187"/>
      <c r="N1606" s="187"/>
    </row>
    <row r="1607" spans="13:14">
      <c r="M1607" s="187"/>
      <c r="N1607" s="187"/>
    </row>
    <row r="1608" spans="13:14">
      <c r="M1608" s="187"/>
      <c r="N1608" s="187"/>
    </row>
    <row r="1609" spans="13:14">
      <c r="M1609" s="187"/>
      <c r="N1609" s="187"/>
    </row>
    <row r="1610" spans="13:14">
      <c r="M1610" s="187"/>
      <c r="N1610" s="187"/>
    </row>
    <row r="1611" spans="13:14">
      <c r="M1611" s="187"/>
      <c r="N1611" s="187"/>
    </row>
    <row r="1612" spans="13:14">
      <c r="M1612" s="187"/>
      <c r="N1612" s="187"/>
    </row>
    <row r="1613" spans="13:14">
      <c r="M1613" s="187"/>
      <c r="N1613" s="187"/>
    </row>
    <row r="1614" spans="13:14">
      <c r="M1614" s="187"/>
      <c r="N1614" s="187"/>
    </row>
    <row r="1615" spans="13:14">
      <c r="M1615" s="187"/>
      <c r="N1615" s="187"/>
    </row>
    <row r="1616" spans="13:14">
      <c r="M1616" s="187"/>
      <c r="N1616" s="187"/>
    </row>
    <row r="1617" spans="13:14">
      <c r="M1617" s="187"/>
      <c r="N1617" s="187"/>
    </row>
    <row r="1618" spans="13:14">
      <c r="M1618" s="187"/>
      <c r="N1618" s="187"/>
    </row>
    <row r="1619" spans="13:14">
      <c r="M1619" s="187"/>
      <c r="N1619" s="187"/>
    </row>
    <row r="1620" spans="13:14">
      <c r="M1620" s="187"/>
      <c r="N1620" s="187"/>
    </row>
    <row r="1621" spans="13:14">
      <c r="M1621" s="187"/>
      <c r="N1621" s="187"/>
    </row>
    <row r="1622" spans="13:14">
      <c r="M1622" s="187"/>
      <c r="N1622" s="187"/>
    </row>
    <row r="1623" spans="13:14">
      <c r="M1623" s="187"/>
      <c r="N1623" s="187"/>
    </row>
    <row r="1624" spans="13:14">
      <c r="M1624" s="187"/>
      <c r="N1624" s="187"/>
    </row>
    <row r="1625" spans="13:14">
      <c r="M1625" s="187"/>
      <c r="N1625" s="187"/>
    </row>
    <row r="1626" spans="13:14">
      <c r="M1626" s="187"/>
      <c r="N1626" s="187"/>
    </row>
    <row r="1627" spans="13:14">
      <c r="M1627" s="187"/>
      <c r="N1627" s="187"/>
    </row>
    <row r="1628" spans="13:14">
      <c r="M1628" s="187"/>
      <c r="N1628" s="187"/>
    </row>
    <row r="1629" spans="13:14">
      <c r="M1629" s="187"/>
      <c r="N1629" s="187"/>
    </row>
    <row r="1630" spans="13:14">
      <c r="M1630" s="187"/>
      <c r="N1630" s="187"/>
    </row>
    <row r="1631" spans="13:14">
      <c r="M1631" s="187"/>
      <c r="N1631" s="187"/>
    </row>
    <row r="1632" spans="13:14">
      <c r="M1632" s="187"/>
      <c r="N1632" s="187"/>
    </row>
    <row r="1633" spans="13:14">
      <c r="M1633" s="187"/>
      <c r="N1633" s="187"/>
    </row>
    <row r="1634" spans="13:14">
      <c r="M1634" s="187"/>
      <c r="N1634" s="187"/>
    </row>
    <row r="1635" spans="13:14">
      <c r="M1635" s="187"/>
      <c r="N1635" s="187"/>
    </row>
    <row r="1636" spans="13:14">
      <c r="M1636" s="187"/>
      <c r="N1636" s="187"/>
    </row>
    <row r="1637" spans="13:14">
      <c r="M1637" s="187"/>
      <c r="N1637" s="187"/>
    </row>
    <row r="1638" spans="13:14">
      <c r="M1638" s="187"/>
      <c r="N1638" s="187"/>
    </row>
    <row r="1639" spans="13:14">
      <c r="M1639" s="187"/>
      <c r="N1639" s="187"/>
    </row>
    <row r="1640" spans="13:14">
      <c r="M1640" s="187"/>
      <c r="N1640" s="187"/>
    </row>
    <row r="1641" spans="13:14">
      <c r="M1641" s="187"/>
      <c r="N1641" s="187"/>
    </row>
    <row r="1642" spans="13:14">
      <c r="M1642" s="187"/>
      <c r="N1642" s="187"/>
    </row>
    <row r="1643" spans="13:14">
      <c r="M1643" s="187"/>
      <c r="N1643" s="187"/>
    </row>
    <row r="1644" spans="13:14">
      <c r="M1644" s="187"/>
      <c r="N1644" s="187"/>
    </row>
    <row r="1645" spans="13:14">
      <c r="M1645" s="187"/>
      <c r="N1645" s="187"/>
    </row>
    <row r="1646" spans="13:14">
      <c r="M1646" s="187"/>
      <c r="N1646" s="187"/>
    </row>
    <row r="1647" spans="13:14">
      <c r="M1647" s="187"/>
      <c r="N1647" s="187"/>
    </row>
    <row r="1648" spans="13:14">
      <c r="M1648" s="187"/>
      <c r="N1648" s="187"/>
    </row>
    <row r="1649" spans="13:14">
      <c r="M1649" s="187"/>
      <c r="N1649" s="187"/>
    </row>
    <row r="1650" spans="13:14">
      <c r="M1650" s="187"/>
      <c r="N1650" s="187"/>
    </row>
    <row r="1651" spans="13:14">
      <c r="M1651" s="187"/>
      <c r="N1651" s="187"/>
    </row>
    <row r="1652" spans="13:14">
      <c r="M1652" s="187"/>
      <c r="N1652" s="187"/>
    </row>
    <row r="1653" spans="13:14">
      <c r="M1653" s="187"/>
      <c r="N1653" s="187"/>
    </row>
    <row r="1654" spans="13:14">
      <c r="M1654" s="187"/>
      <c r="N1654" s="187"/>
    </row>
    <row r="1655" spans="13:14">
      <c r="M1655" s="187"/>
      <c r="N1655" s="187"/>
    </row>
    <row r="1656" spans="13:14">
      <c r="M1656" s="187"/>
      <c r="N1656" s="187"/>
    </row>
    <row r="1657" spans="13:14">
      <c r="M1657" s="187"/>
      <c r="N1657" s="187"/>
    </row>
    <row r="1658" spans="13:14">
      <c r="M1658" s="187"/>
      <c r="N1658" s="187"/>
    </row>
    <row r="1659" spans="13:14">
      <c r="M1659" s="187"/>
      <c r="N1659" s="187"/>
    </row>
    <row r="1660" spans="13:14">
      <c r="M1660" s="187"/>
      <c r="N1660" s="187"/>
    </row>
    <row r="1661" spans="13:14">
      <c r="M1661" s="187"/>
      <c r="N1661" s="187"/>
    </row>
    <row r="1662" spans="13:14">
      <c r="M1662" s="187"/>
      <c r="N1662" s="187"/>
    </row>
    <row r="1663" spans="13:14">
      <c r="M1663" s="187"/>
      <c r="N1663" s="187"/>
    </row>
    <row r="1664" spans="13:14">
      <c r="M1664" s="187"/>
      <c r="N1664" s="187"/>
    </row>
    <row r="1665" spans="13:14">
      <c r="M1665" s="187"/>
      <c r="N1665" s="187"/>
    </row>
    <row r="1666" spans="13:14">
      <c r="M1666" s="187"/>
      <c r="N1666" s="187"/>
    </row>
    <row r="1667" spans="13:14">
      <c r="M1667" s="187"/>
      <c r="N1667" s="187"/>
    </row>
    <row r="1668" spans="13:14">
      <c r="M1668" s="187"/>
      <c r="N1668" s="187"/>
    </row>
    <row r="1669" spans="13:14">
      <c r="M1669" s="187"/>
      <c r="N1669" s="187"/>
    </row>
    <row r="1670" spans="13:14">
      <c r="M1670" s="187"/>
      <c r="N1670" s="187"/>
    </row>
    <row r="1671" spans="13:14">
      <c r="M1671" s="187"/>
      <c r="N1671" s="187"/>
    </row>
    <row r="1672" spans="13:14">
      <c r="M1672" s="187"/>
      <c r="N1672" s="187"/>
    </row>
    <row r="1673" spans="13:14">
      <c r="M1673" s="187"/>
      <c r="N1673" s="187"/>
    </row>
    <row r="1674" spans="13:14">
      <c r="M1674" s="187"/>
      <c r="N1674" s="187"/>
    </row>
    <row r="1675" spans="13:14">
      <c r="M1675" s="187"/>
      <c r="N1675" s="187"/>
    </row>
    <row r="1676" spans="13:14">
      <c r="M1676" s="187"/>
      <c r="N1676" s="187"/>
    </row>
    <row r="1677" spans="13:14">
      <c r="M1677" s="187"/>
      <c r="N1677" s="187"/>
    </row>
    <row r="1678" spans="13:14">
      <c r="M1678" s="187"/>
      <c r="N1678" s="187"/>
    </row>
    <row r="1679" spans="13:14">
      <c r="M1679" s="187"/>
      <c r="N1679" s="187"/>
    </row>
    <row r="1680" spans="13:14">
      <c r="M1680" s="187"/>
      <c r="N1680" s="187"/>
    </row>
    <row r="1681" spans="13:14">
      <c r="M1681" s="187"/>
      <c r="N1681" s="187"/>
    </row>
    <row r="1682" spans="13:14">
      <c r="M1682" s="187"/>
      <c r="N1682" s="187"/>
    </row>
    <row r="1683" spans="13:14">
      <c r="M1683" s="187"/>
      <c r="N1683" s="187"/>
    </row>
    <row r="1684" spans="13:14">
      <c r="M1684" s="187"/>
      <c r="N1684" s="187"/>
    </row>
    <row r="1685" spans="13:14">
      <c r="M1685" s="187"/>
      <c r="N1685" s="187"/>
    </row>
    <row r="1686" spans="13:14">
      <c r="M1686" s="187"/>
      <c r="N1686" s="187"/>
    </row>
    <row r="1687" spans="13:14">
      <c r="M1687" s="187"/>
      <c r="N1687" s="187"/>
    </row>
    <row r="1688" spans="13:14">
      <c r="M1688" s="187"/>
      <c r="N1688" s="187"/>
    </row>
    <row r="1689" spans="13:14">
      <c r="M1689" s="187"/>
      <c r="N1689" s="187"/>
    </row>
    <row r="1690" spans="13:14">
      <c r="M1690" s="187"/>
      <c r="N1690" s="187"/>
    </row>
    <row r="1691" spans="13:14">
      <c r="M1691" s="187"/>
      <c r="N1691" s="187"/>
    </row>
    <row r="1692" spans="13:14">
      <c r="M1692" s="187"/>
      <c r="N1692" s="187"/>
    </row>
    <row r="1693" spans="13:14">
      <c r="M1693" s="187"/>
      <c r="N1693" s="187"/>
    </row>
    <row r="1694" spans="13:14">
      <c r="M1694" s="187"/>
      <c r="N1694" s="187"/>
    </row>
    <row r="1695" spans="13:14">
      <c r="M1695" s="187"/>
      <c r="N1695" s="187"/>
    </row>
    <row r="1696" spans="13:14">
      <c r="M1696" s="187"/>
      <c r="N1696" s="187"/>
    </row>
    <row r="1697" spans="13:14">
      <c r="M1697" s="187"/>
      <c r="N1697" s="187"/>
    </row>
    <row r="1698" spans="13:14">
      <c r="M1698" s="187"/>
      <c r="N1698" s="187"/>
    </row>
    <row r="1699" spans="13:14">
      <c r="M1699" s="187"/>
      <c r="N1699" s="187"/>
    </row>
    <row r="1700" spans="13:14">
      <c r="M1700" s="187"/>
      <c r="N1700" s="187"/>
    </row>
    <row r="1701" spans="13:14">
      <c r="M1701" s="187"/>
      <c r="N1701" s="187"/>
    </row>
    <row r="1702" spans="13:14">
      <c r="M1702" s="187"/>
      <c r="N1702" s="187"/>
    </row>
    <row r="1703" spans="13:14">
      <c r="M1703" s="187"/>
      <c r="N1703" s="187"/>
    </row>
    <row r="1704" spans="13:14">
      <c r="M1704" s="187"/>
      <c r="N1704" s="187"/>
    </row>
    <row r="1705" spans="13:14">
      <c r="M1705" s="187"/>
      <c r="N1705" s="187"/>
    </row>
    <row r="1706" spans="13:14">
      <c r="M1706" s="187"/>
      <c r="N1706" s="187"/>
    </row>
    <row r="1707" spans="13:14">
      <c r="M1707" s="187"/>
      <c r="N1707" s="187"/>
    </row>
    <row r="1708" spans="13:14">
      <c r="M1708" s="187"/>
      <c r="N1708" s="187"/>
    </row>
    <row r="1709" spans="13:14">
      <c r="M1709" s="187"/>
      <c r="N1709" s="187"/>
    </row>
    <row r="1710" spans="13:14">
      <c r="M1710" s="187"/>
      <c r="N1710" s="187"/>
    </row>
    <row r="1711" spans="13:14">
      <c r="M1711" s="187"/>
      <c r="N1711" s="187"/>
    </row>
    <row r="1712" spans="13:14">
      <c r="M1712" s="187"/>
      <c r="N1712" s="187"/>
    </row>
    <row r="1713" spans="13:14">
      <c r="M1713" s="187"/>
      <c r="N1713" s="187"/>
    </row>
    <row r="1714" spans="13:14">
      <c r="M1714" s="187"/>
      <c r="N1714" s="187"/>
    </row>
    <row r="1715" spans="13:14">
      <c r="M1715" s="187"/>
      <c r="N1715" s="187"/>
    </row>
    <row r="1716" spans="13:14">
      <c r="M1716" s="187"/>
      <c r="N1716" s="187"/>
    </row>
    <row r="1717" spans="13:14">
      <c r="M1717" s="187"/>
      <c r="N1717" s="187"/>
    </row>
    <row r="1718" spans="13:14">
      <c r="M1718" s="187"/>
      <c r="N1718" s="187"/>
    </row>
    <row r="1719" spans="13:14">
      <c r="M1719" s="187"/>
      <c r="N1719" s="187"/>
    </row>
    <row r="1720" spans="13:14">
      <c r="M1720" s="187"/>
      <c r="N1720" s="187"/>
    </row>
    <row r="1721" spans="13:14">
      <c r="M1721" s="187"/>
      <c r="N1721" s="187"/>
    </row>
    <row r="1722" spans="13:14">
      <c r="M1722" s="187"/>
      <c r="N1722" s="187"/>
    </row>
    <row r="1723" spans="13:14">
      <c r="M1723" s="187"/>
      <c r="N1723" s="187"/>
    </row>
    <row r="1724" spans="13:14">
      <c r="M1724" s="187"/>
      <c r="N1724" s="187"/>
    </row>
    <row r="1725" spans="13:14">
      <c r="M1725" s="187"/>
      <c r="N1725" s="187"/>
    </row>
    <row r="1726" spans="13:14">
      <c r="M1726" s="187"/>
      <c r="N1726" s="187"/>
    </row>
    <row r="1727" spans="13:14">
      <c r="M1727" s="187"/>
      <c r="N1727" s="187"/>
    </row>
    <row r="1728" spans="13:14">
      <c r="M1728" s="187"/>
      <c r="N1728" s="187"/>
    </row>
    <row r="1729" spans="13:14">
      <c r="M1729" s="187"/>
      <c r="N1729" s="187"/>
    </row>
    <row r="1730" spans="13:14">
      <c r="M1730" s="187"/>
      <c r="N1730" s="187"/>
    </row>
    <row r="1731" spans="13:14">
      <c r="M1731" s="187"/>
      <c r="N1731" s="187"/>
    </row>
    <row r="1732" spans="13:14">
      <c r="M1732" s="187"/>
      <c r="N1732" s="187"/>
    </row>
    <row r="1733" spans="13:14">
      <c r="M1733" s="187"/>
      <c r="N1733" s="187"/>
    </row>
    <row r="1734" spans="13:14">
      <c r="M1734" s="187"/>
      <c r="N1734" s="187"/>
    </row>
    <row r="1735" spans="13:14">
      <c r="M1735" s="187"/>
      <c r="N1735" s="187"/>
    </row>
    <row r="1736" spans="13:14">
      <c r="M1736" s="187"/>
      <c r="N1736" s="187"/>
    </row>
    <row r="1737" spans="13:14">
      <c r="M1737" s="187"/>
      <c r="N1737" s="187"/>
    </row>
    <row r="1738" spans="13:14">
      <c r="M1738" s="187"/>
      <c r="N1738" s="187"/>
    </row>
    <row r="1739" spans="13:14">
      <c r="M1739" s="187"/>
      <c r="N1739" s="187"/>
    </row>
    <row r="1740" spans="13:14">
      <c r="M1740" s="187"/>
      <c r="N1740" s="187"/>
    </row>
    <row r="1741" spans="13:14">
      <c r="M1741" s="187"/>
      <c r="N1741" s="187"/>
    </row>
    <row r="1742" spans="13:14">
      <c r="M1742" s="187"/>
      <c r="N1742" s="187"/>
    </row>
    <row r="1743" spans="13:14">
      <c r="M1743" s="187"/>
      <c r="N1743" s="187"/>
    </row>
    <row r="1744" spans="13:14">
      <c r="M1744" s="187"/>
      <c r="N1744" s="187"/>
    </row>
    <row r="1745" spans="13:14">
      <c r="M1745" s="187"/>
      <c r="N1745" s="187"/>
    </row>
    <row r="1746" spans="13:14">
      <c r="M1746" s="187"/>
      <c r="N1746" s="187"/>
    </row>
    <row r="1747" spans="13:14">
      <c r="M1747" s="187"/>
      <c r="N1747" s="187"/>
    </row>
    <row r="1748" spans="13:14">
      <c r="M1748" s="187"/>
      <c r="N1748" s="187"/>
    </row>
    <row r="1749" spans="13:14">
      <c r="M1749" s="187"/>
      <c r="N1749" s="187"/>
    </row>
    <row r="1750" spans="13:14">
      <c r="M1750" s="187"/>
      <c r="N1750" s="187"/>
    </row>
    <row r="1751" spans="13:14">
      <c r="M1751" s="187"/>
      <c r="N1751" s="187"/>
    </row>
    <row r="1752" spans="13:14">
      <c r="M1752" s="187"/>
      <c r="N1752" s="187"/>
    </row>
    <row r="1753" spans="13:14">
      <c r="M1753" s="187"/>
      <c r="N1753" s="187"/>
    </row>
    <row r="1754" spans="13:14">
      <c r="M1754" s="187"/>
      <c r="N1754" s="187"/>
    </row>
    <row r="1755" spans="13:14">
      <c r="M1755" s="187"/>
      <c r="N1755" s="187"/>
    </row>
    <row r="1756" spans="13:14">
      <c r="M1756" s="187"/>
      <c r="N1756" s="187"/>
    </row>
    <row r="1757" spans="13:14">
      <c r="M1757" s="187"/>
      <c r="N1757" s="187"/>
    </row>
    <row r="1758" spans="13:14">
      <c r="M1758" s="187"/>
      <c r="N1758" s="187"/>
    </row>
    <row r="1759" spans="13:14">
      <c r="M1759" s="187"/>
      <c r="N1759" s="187"/>
    </row>
    <row r="1760" spans="13:14">
      <c r="M1760" s="187"/>
      <c r="N1760" s="187"/>
    </row>
    <row r="1761" spans="13:14">
      <c r="M1761" s="187"/>
      <c r="N1761" s="187"/>
    </row>
    <row r="1762" spans="13:14">
      <c r="M1762" s="187"/>
      <c r="N1762" s="187"/>
    </row>
    <row r="1763" spans="13:14">
      <c r="M1763" s="187"/>
      <c r="N1763" s="187"/>
    </row>
    <row r="1764" spans="13:14">
      <c r="M1764" s="187"/>
      <c r="N1764" s="187"/>
    </row>
    <row r="1765" spans="13:14">
      <c r="M1765" s="187"/>
      <c r="N1765" s="187"/>
    </row>
    <row r="1766" spans="13:14">
      <c r="M1766" s="187"/>
      <c r="N1766" s="187"/>
    </row>
    <row r="1767" spans="13:14">
      <c r="M1767" s="187"/>
      <c r="N1767" s="187"/>
    </row>
    <row r="1768" spans="13:14">
      <c r="M1768" s="187"/>
      <c r="N1768" s="187"/>
    </row>
    <row r="1769" spans="13:14">
      <c r="M1769" s="187"/>
      <c r="N1769" s="187"/>
    </row>
    <row r="1770" spans="13:14">
      <c r="M1770" s="187"/>
      <c r="N1770" s="187"/>
    </row>
    <row r="1771" spans="13:14">
      <c r="M1771" s="187"/>
      <c r="N1771" s="187"/>
    </row>
    <row r="1772" spans="13:14">
      <c r="M1772" s="187"/>
      <c r="N1772" s="187"/>
    </row>
    <row r="1773" spans="13:14">
      <c r="M1773" s="187"/>
      <c r="N1773" s="187"/>
    </row>
    <row r="1774" spans="13:14">
      <c r="M1774" s="187"/>
      <c r="N1774" s="187"/>
    </row>
    <row r="1775" spans="13:14">
      <c r="M1775" s="187"/>
      <c r="N1775" s="187"/>
    </row>
    <row r="1776" spans="13:14">
      <c r="M1776" s="187"/>
      <c r="N1776" s="187"/>
    </row>
    <row r="1777" spans="13:14">
      <c r="M1777" s="187"/>
      <c r="N1777" s="187"/>
    </row>
    <row r="1778" spans="13:14">
      <c r="M1778" s="187"/>
      <c r="N1778" s="187"/>
    </row>
    <row r="1779" spans="13:14">
      <c r="M1779" s="187"/>
      <c r="N1779" s="187"/>
    </row>
    <row r="1780" spans="13:14">
      <c r="M1780" s="187"/>
      <c r="N1780" s="187"/>
    </row>
    <row r="1781" spans="13:14">
      <c r="M1781" s="187"/>
      <c r="N1781" s="187"/>
    </row>
    <row r="1782" spans="13:14">
      <c r="M1782" s="187"/>
      <c r="N1782" s="187"/>
    </row>
    <row r="1783" spans="13:14">
      <c r="M1783" s="187"/>
      <c r="N1783" s="187"/>
    </row>
    <row r="1784" spans="13:14">
      <c r="M1784" s="187"/>
      <c r="N1784" s="187"/>
    </row>
    <row r="1785" spans="13:14">
      <c r="M1785" s="187"/>
      <c r="N1785" s="187"/>
    </row>
    <row r="1786" spans="13:14">
      <c r="M1786" s="187"/>
      <c r="N1786" s="187"/>
    </row>
    <row r="1787" spans="13:14">
      <c r="M1787" s="187"/>
      <c r="N1787" s="187"/>
    </row>
    <row r="1788" spans="13:14">
      <c r="M1788" s="187"/>
      <c r="N1788" s="187"/>
    </row>
    <row r="1789" spans="13:14">
      <c r="M1789" s="187"/>
      <c r="N1789" s="187"/>
    </row>
    <row r="1790" spans="13:14">
      <c r="M1790" s="187"/>
      <c r="N1790" s="187"/>
    </row>
    <row r="1791" spans="13:14">
      <c r="M1791" s="187"/>
      <c r="N1791" s="187"/>
    </row>
    <row r="1792" spans="13:14">
      <c r="M1792" s="187"/>
      <c r="N1792" s="187"/>
    </row>
    <row r="1793" spans="13:14">
      <c r="M1793" s="187"/>
      <c r="N1793" s="187"/>
    </row>
    <row r="1794" spans="13:14">
      <c r="M1794" s="187"/>
      <c r="N1794" s="187"/>
    </row>
    <row r="1795" spans="13:14">
      <c r="M1795" s="187"/>
      <c r="N1795" s="187"/>
    </row>
    <row r="1796" spans="13:14">
      <c r="M1796" s="187"/>
      <c r="N1796" s="187"/>
    </row>
    <row r="1797" spans="13:14">
      <c r="M1797" s="187"/>
      <c r="N1797" s="187"/>
    </row>
    <row r="1798" spans="13:14">
      <c r="M1798" s="187"/>
      <c r="N1798" s="187"/>
    </row>
    <row r="1799" spans="13:14">
      <c r="M1799" s="187"/>
      <c r="N1799" s="187"/>
    </row>
    <row r="1800" spans="13:14">
      <c r="M1800" s="187"/>
      <c r="N1800" s="187"/>
    </row>
    <row r="1801" spans="13:14">
      <c r="M1801" s="187"/>
      <c r="N1801" s="187"/>
    </row>
    <row r="1802" spans="13:14">
      <c r="M1802" s="187"/>
      <c r="N1802" s="187"/>
    </row>
    <row r="1803" spans="13:14">
      <c r="M1803" s="187"/>
      <c r="N1803" s="187"/>
    </row>
    <row r="1804" spans="13:14">
      <c r="M1804" s="187"/>
      <c r="N1804" s="187"/>
    </row>
    <row r="1805" spans="13:14">
      <c r="M1805" s="187"/>
      <c r="N1805" s="187"/>
    </row>
    <row r="1806" spans="13:14">
      <c r="M1806" s="187"/>
      <c r="N1806" s="187"/>
    </row>
    <row r="1807" spans="13:14">
      <c r="M1807" s="187"/>
      <c r="N1807" s="187"/>
    </row>
    <row r="1808" spans="13:14">
      <c r="M1808" s="187"/>
      <c r="N1808" s="187"/>
    </row>
    <row r="1809" spans="13:14">
      <c r="M1809" s="187"/>
      <c r="N1809" s="187"/>
    </row>
    <row r="1810" spans="13:14">
      <c r="M1810" s="187"/>
      <c r="N1810" s="187"/>
    </row>
    <row r="1811" spans="13:14">
      <c r="M1811" s="187"/>
      <c r="N1811" s="187"/>
    </row>
    <row r="1812" spans="13:14">
      <c r="M1812" s="187"/>
      <c r="N1812" s="187"/>
    </row>
    <row r="1813" spans="13:14">
      <c r="M1813" s="187"/>
      <c r="N1813" s="187"/>
    </row>
    <row r="1814" spans="13:14">
      <c r="M1814" s="187"/>
      <c r="N1814" s="187"/>
    </row>
    <row r="1815" spans="13:14">
      <c r="M1815" s="187"/>
      <c r="N1815" s="187"/>
    </row>
    <row r="1816" spans="13:14">
      <c r="M1816" s="187"/>
      <c r="N1816" s="187"/>
    </row>
    <row r="1817" spans="13:14">
      <c r="M1817" s="187"/>
      <c r="N1817" s="187"/>
    </row>
    <row r="1818" spans="13:14">
      <c r="M1818" s="187"/>
      <c r="N1818" s="187"/>
    </row>
    <row r="1819" spans="13:14">
      <c r="M1819" s="187"/>
      <c r="N1819" s="187"/>
    </row>
    <row r="1820" spans="13:14">
      <c r="M1820" s="187"/>
      <c r="N1820" s="187"/>
    </row>
    <row r="1821" spans="13:14">
      <c r="M1821" s="187"/>
      <c r="N1821" s="187"/>
    </row>
    <row r="1822" spans="13:14">
      <c r="M1822" s="187"/>
      <c r="N1822" s="187"/>
    </row>
    <row r="1823" spans="13:14">
      <c r="M1823" s="187"/>
      <c r="N1823" s="187"/>
    </row>
    <row r="1824" spans="13:14">
      <c r="M1824" s="187"/>
      <c r="N1824" s="187"/>
    </row>
    <row r="1825" spans="13:14">
      <c r="M1825" s="187"/>
      <c r="N1825" s="187"/>
    </row>
    <row r="1826" spans="13:14">
      <c r="M1826" s="187"/>
      <c r="N1826" s="187"/>
    </row>
    <row r="1827" spans="13:14">
      <c r="M1827" s="187"/>
      <c r="N1827" s="187"/>
    </row>
    <row r="1828" spans="13:14">
      <c r="M1828" s="187"/>
      <c r="N1828" s="187"/>
    </row>
    <row r="1829" spans="13:14">
      <c r="M1829" s="187"/>
      <c r="N1829" s="187"/>
    </row>
    <row r="1830" spans="13:14">
      <c r="M1830" s="187"/>
      <c r="N1830" s="187"/>
    </row>
    <row r="1831" spans="13:14">
      <c r="M1831" s="187"/>
      <c r="N1831" s="187"/>
    </row>
    <row r="1832" spans="13:14">
      <c r="M1832" s="187"/>
      <c r="N1832" s="187"/>
    </row>
    <row r="1833" spans="13:14">
      <c r="M1833" s="187"/>
      <c r="N1833" s="187"/>
    </row>
    <row r="1834" spans="13:14">
      <c r="M1834" s="187"/>
      <c r="N1834" s="187"/>
    </row>
    <row r="1835" spans="13:14">
      <c r="M1835" s="187"/>
      <c r="N1835" s="187"/>
    </row>
    <row r="1836" spans="13:14">
      <c r="M1836" s="187"/>
      <c r="N1836" s="187"/>
    </row>
    <row r="1837" spans="13:14">
      <c r="M1837" s="187"/>
      <c r="N1837" s="187"/>
    </row>
    <row r="1838" spans="13:14">
      <c r="M1838" s="187"/>
      <c r="N1838" s="187"/>
    </row>
    <row r="1839" spans="13:14">
      <c r="M1839" s="187"/>
      <c r="N1839" s="187"/>
    </row>
    <row r="1840" spans="13:14">
      <c r="M1840" s="187"/>
      <c r="N1840" s="187"/>
    </row>
    <row r="1841" spans="13:14">
      <c r="M1841" s="187"/>
      <c r="N1841" s="187"/>
    </row>
    <row r="1842" spans="13:14">
      <c r="M1842" s="187"/>
      <c r="N1842" s="187"/>
    </row>
    <row r="1843" spans="13:14">
      <c r="M1843" s="187"/>
      <c r="N1843" s="187"/>
    </row>
    <row r="1844" spans="13:14">
      <c r="M1844" s="187"/>
      <c r="N1844" s="187"/>
    </row>
    <row r="1845" spans="13:14">
      <c r="M1845" s="187"/>
      <c r="N1845" s="187"/>
    </row>
    <row r="1846" spans="13:14">
      <c r="M1846" s="187"/>
      <c r="N1846" s="187"/>
    </row>
    <row r="1847" spans="13:14">
      <c r="M1847" s="187"/>
      <c r="N1847" s="187"/>
    </row>
    <row r="1848" spans="13:14">
      <c r="M1848" s="187"/>
      <c r="N1848" s="187"/>
    </row>
    <row r="1849" spans="13:14">
      <c r="M1849" s="187"/>
      <c r="N1849" s="187"/>
    </row>
    <row r="1850" spans="13:14">
      <c r="M1850" s="187"/>
      <c r="N1850" s="187"/>
    </row>
    <row r="1851" spans="13:14">
      <c r="M1851" s="187"/>
      <c r="N1851" s="187"/>
    </row>
    <row r="1852" spans="13:14">
      <c r="M1852" s="187"/>
      <c r="N1852" s="187"/>
    </row>
    <row r="1853" spans="13:14">
      <c r="M1853" s="187"/>
      <c r="N1853" s="187"/>
    </row>
    <row r="1854" spans="13:14">
      <c r="M1854" s="187"/>
      <c r="N1854" s="187"/>
    </row>
    <row r="1855" spans="13:14">
      <c r="M1855" s="187"/>
      <c r="N1855" s="187"/>
    </row>
    <row r="1856" spans="13:14">
      <c r="M1856" s="187"/>
      <c r="N1856" s="187"/>
    </row>
    <row r="1857" spans="13:14">
      <c r="M1857" s="187"/>
      <c r="N1857" s="187"/>
    </row>
    <row r="1858" spans="13:14">
      <c r="M1858" s="187"/>
      <c r="N1858" s="187"/>
    </row>
    <row r="1859" spans="13:14">
      <c r="M1859" s="187"/>
      <c r="N1859" s="187"/>
    </row>
    <row r="1860" spans="13:14">
      <c r="M1860" s="187"/>
      <c r="N1860" s="187"/>
    </row>
    <row r="1861" spans="13:14">
      <c r="M1861" s="187"/>
      <c r="N1861" s="187"/>
    </row>
    <row r="1862" spans="13:14">
      <c r="M1862" s="187"/>
      <c r="N1862" s="187"/>
    </row>
    <row r="1863" spans="13:14">
      <c r="M1863" s="187"/>
      <c r="N1863" s="187"/>
    </row>
    <row r="1864" spans="13:14">
      <c r="M1864" s="187"/>
      <c r="N1864" s="187"/>
    </row>
    <row r="1865" spans="13:14">
      <c r="M1865" s="187"/>
      <c r="N1865" s="187"/>
    </row>
    <row r="1866" spans="13:14">
      <c r="M1866" s="187"/>
      <c r="N1866" s="187"/>
    </row>
    <row r="1867" spans="13:14">
      <c r="M1867" s="187"/>
      <c r="N1867" s="187"/>
    </row>
    <row r="1868" spans="13:14">
      <c r="M1868" s="187"/>
      <c r="N1868" s="187"/>
    </row>
    <row r="1869" spans="13:14">
      <c r="M1869" s="187"/>
      <c r="N1869" s="187"/>
    </row>
    <row r="1870" spans="13:14">
      <c r="M1870" s="187"/>
      <c r="N1870" s="187"/>
    </row>
    <row r="1871" spans="13:14">
      <c r="M1871" s="187"/>
      <c r="N1871" s="187"/>
    </row>
    <row r="1872" spans="13:14">
      <c r="M1872" s="187"/>
      <c r="N1872" s="187"/>
    </row>
    <row r="1873" spans="13:14">
      <c r="M1873" s="187"/>
      <c r="N1873" s="187"/>
    </row>
    <row r="1874" spans="13:14">
      <c r="M1874" s="187"/>
      <c r="N1874" s="187"/>
    </row>
    <row r="1875" spans="13:14">
      <c r="M1875" s="187"/>
      <c r="N1875" s="187"/>
    </row>
    <row r="1876" spans="13:14">
      <c r="M1876" s="187"/>
      <c r="N1876" s="187"/>
    </row>
    <row r="1877" spans="13:14">
      <c r="M1877" s="187"/>
      <c r="N1877" s="187"/>
    </row>
    <row r="1878" spans="13:14">
      <c r="M1878" s="187"/>
      <c r="N1878" s="187"/>
    </row>
    <row r="1879" spans="13:14">
      <c r="M1879" s="187"/>
      <c r="N1879" s="187"/>
    </row>
    <row r="1880" spans="13:14">
      <c r="M1880" s="187"/>
      <c r="N1880" s="187"/>
    </row>
    <row r="1881" spans="13:14">
      <c r="M1881" s="187"/>
      <c r="N1881" s="187"/>
    </row>
    <row r="1882" spans="13:14">
      <c r="M1882" s="187"/>
      <c r="N1882" s="187"/>
    </row>
    <row r="1883" spans="13:14">
      <c r="M1883" s="187"/>
      <c r="N1883" s="187"/>
    </row>
    <row r="1884" spans="13:14">
      <c r="M1884" s="187"/>
      <c r="N1884" s="187"/>
    </row>
    <row r="1885" spans="13:14">
      <c r="M1885" s="187"/>
      <c r="N1885" s="187"/>
    </row>
    <row r="1886" spans="13:14">
      <c r="M1886" s="187"/>
      <c r="N1886" s="187"/>
    </row>
    <row r="1887" spans="13:14">
      <c r="M1887" s="187"/>
      <c r="N1887" s="187"/>
    </row>
    <row r="1888" spans="13:14">
      <c r="M1888" s="187"/>
      <c r="N1888" s="187"/>
    </row>
    <row r="1889" spans="13:14">
      <c r="M1889" s="187"/>
      <c r="N1889" s="187"/>
    </row>
    <row r="1890" spans="13:14">
      <c r="M1890" s="187"/>
      <c r="N1890" s="187"/>
    </row>
    <row r="1891" spans="13:14">
      <c r="M1891" s="187"/>
      <c r="N1891" s="187"/>
    </row>
    <row r="1892" spans="13:14">
      <c r="M1892" s="187"/>
      <c r="N1892" s="187"/>
    </row>
    <row r="1893" spans="13:14">
      <c r="M1893" s="187"/>
      <c r="N1893" s="187"/>
    </row>
    <row r="1894" spans="13:14">
      <c r="M1894" s="187"/>
      <c r="N1894" s="187"/>
    </row>
    <row r="1895" spans="13:14">
      <c r="M1895" s="187"/>
      <c r="N1895" s="187"/>
    </row>
    <row r="1896" spans="13:14">
      <c r="M1896" s="187"/>
      <c r="N1896" s="187"/>
    </row>
    <row r="1897" spans="13:14">
      <c r="M1897" s="187"/>
      <c r="N1897" s="187"/>
    </row>
    <row r="1898" spans="13:14">
      <c r="M1898" s="187"/>
      <c r="N1898" s="187"/>
    </row>
    <row r="1899" spans="13:14">
      <c r="M1899" s="187"/>
      <c r="N1899" s="187"/>
    </row>
    <row r="1900" spans="13:14">
      <c r="M1900" s="187"/>
      <c r="N1900" s="187"/>
    </row>
    <row r="1901" spans="13:14">
      <c r="M1901" s="187"/>
      <c r="N1901" s="187"/>
    </row>
    <row r="1902" spans="13:14">
      <c r="M1902" s="187"/>
      <c r="N1902" s="187"/>
    </row>
    <row r="1903" spans="13:14">
      <c r="M1903" s="187"/>
      <c r="N1903" s="187"/>
    </row>
    <row r="1904" spans="13:14">
      <c r="M1904" s="187"/>
      <c r="N1904" s="187"/>
    </row>
    <row r="1905" spans="13:14">
      <c r="M1905" s="187"/>
      <c r="N1905" s="187"/>
    </row>
    <row r="1906" spans="13:14">
      <c r="M1906" s="187"/>
      <c r="N1906" s="187"/>
    </row>
    <row r="1907" spans="13:14">
      <c r="M1907" s="187"/>
      <c r="N1907" s="187"/>
    </row>
    <row r="1908" spans="13:14">
      <c r="M1908" s="187"/>
      <c r="N1908" s="187"/>
    </row>
    <row r="1909" spans="13:14">
      <c r="M1909" s="187"/>
      <c r="N1909" s="187"/>
    </row>
    <row r="1910" spans="13:14">
      <c r="M1910" s="187"/>
      <c r="N1910" s="187"/>
    </row>
    <row r="1911" spans="13:14">
      <c r="M1911" s="187"/>
      <c r="N1911" s="187"/>
    </row>
    <row r="1912" spans="13:14">
      <c r="M1912" s="187"/>
      <c r="N1912" s="187"/>
    </row>
    <row r="1913" spans="13:14">
      <c r="M1913" s="187"/>
      <c r="N1913" s="187"/>
    </row>
    <row r="1914" spans="13:14">
      <c r="M1914" s="187"/>
      <c r="N1914" s="187"/>
    </row>
    <row r="1915" spans="13:14">
      <c r="M1915" s="187"/>
      <c r="N1915" s="187"/>
    </row>
    <row r="1916" spans="13:14">
      <c r="M1916" s="187"/>
      <c r="N1916" s="187"/>
    </row>
    <row r="1917" spans="13:14">
      <c r="M1917" s="187"/>
      <c r="N1917" s="187"/>
    </row>
    <row r="1918" spans="13:14">
      <c r="M1918" s="187"/>
      <c r="N1918" s="187"/>
    </row>
    <row r="1919" spans="13:14">
      <c r="M1919" s="187"/>
      <c r="N1919" s="187"/>
    </row>
    <row r="1920" spans="13:14">
      <c r="M1920" s="187"/>
      <c r="N1920" s="187"/>
    </row>
    <row r="1921" spans="13:14">
      <c r="M1921" s="187"/>
      <c r="N1921" s="187"/>
    </row>
    <row r="1922" spans="13:14">
      <c r="M1922" s="187"/>
      <c r="N1922" s="187"/>
    </row>
    <row r="1923" spans="13:14">
      <c r="M1923" s="187"/>
      <c r="N1923" s="187"/>
    </row>
    <row r="1924" spans="13:14">
      <c r="M1924" s="187"/>
      <c r="N1924" s="187"/>
    </row>
    <row r="1925" spans="13:14">
      <c r="M1925" s="187"/>
      <c r="N1925" s="187"/>
    </row>
    <row r="1926" spans="13:14">
      <c r="M1926" s="187"/>
      <c r="N1926" s="187"/>
    </row>
    <row r="1927" spans="13:14">
      <c r="M1927" s="187"/>
      <c r="N1927" s="187"/>
    </row>
    <row r="1928" spans="13:14">
      <c r="M1928" s="187"/>
      <c r="N1928" s="187"/>
    </row>
    <row r="1929" spans="13:14">
      <c r="M1929" s="187"/>
      <c r="N1929" s="187"/>
    </row>
    <row r="1930" spans="13:14">
      <c r="M1930" s="187"/>
      <c r="N1930" s="187"/>
    </row>
    <row r="1931" spans="13:14">
      <c r="M1931" s="187"/>
      <c r="N1931" s="187"/>
    </row>
    <row r="1932" spans="13:14">
      <c r="M1932" s="187"/>
      <c r="N1932" s="187"/>
    </row>
    <row r="1933" spans="13:14">
      <c r="M1933" s="187"/>
      <c r="N1933" s="187"/>
    </row>
    <row r="1934" spans="13:14">
      <c r="M1934" s="187"/>
      <c r="N1934" s="187"/>
    </row>
    <row r="1935" spans="13:14">
      <c r="M1935" s="187"/>
      <c r="N1935" s="187"/>
    </row>
    <row r="1936" spans="13:14">
      <c r="M1936" s="187"/>
      <c r="N1936" s="187"/>
    </row>
    <row r="1937" spans="13:14">
      <c r="M1937" s="187"/>
      <c r="N1937" s="187"/>
    </row>
    <row r="1938" spans="13:14">
      <c r="M1938" s="187"/>
      <c r="N1938" s="187"/>
    </row>
    <row r="1939" spans="13:14">
      <c r="M1939" s="187"/>
      <c r="N1939" s="187"/>
    </row>
    <row r="1940" spans="13:14">
      <c r="M1940" s="187"/>
      <c r="N1940" s="187"/>
    </row>
    <row r="1941" spans="13:14">
      <c r="M1941" s="187"/>
      <c r="N1941" s="187"/>
    </row>
    <row r="1942" spans="13:14">
      <c r="M1942" s="187"/>
      <c r="N1942" s="187"/>
    </row>
    <row r="1943" spans="13:14">
      <c r="M1943" s="187"/>
      <c r="N1943" s="187"/>
    </row>
    <row r="1944" spans="13:14">
      <c r="M1944" s="187"/>
      <c r="N1944" s="187"/>
    </row>
    <row r="1945" spans="13:14">
      <c r="M1945" s="187"/>
      <c r="N1945" s="187"/>
    </row>
    <row r="1946" spans="13:14">
      <c r="M1946" s="187"/>
      <c r="N1946" s="187"/>
    </row>
    <row r="1947" spans="13:14">
      <c r="M1947" s="187"/>
      <c r="N1947" s="187"/>
    </row>
    <row r="1948" spans="13:14">
      <c r="M1948" s="187"/>
      <c r="N1948" s="187"/>
    </row>
    <row r="1949" spans="13:14">
      <c r="M1949" s="187"/>
      <c r="N1949" s="187"/>
    </row>
    <row r="1950" spans="13:14">
      <c r="M1950" s="187"/>
      <c r="N1950" s="187"/>
    </row>
    <row r="1951" spans="13:14">
      <c r="M1951" s="187"/>
      <c r="N1951" s="187"/>
    </row>
    <row r="1952" spans="13:14">
      <c r="M1952" s="187"/>
      <c r="N1952" s="187"/>
    </row>
    <row r="1953" spans="13:14">
      <c r="M1953" s="187"/>
      <c r="N1953" s="187"/>
    </row>
    <row r="1954" spans="13:14">
      <c r="M1954" s="187"/>
      <c r="N1954" s="187"/>
    </row>
    <row r="1955" spans="13:14">
      <c r="M1955" s="187"/>
      <c r="N1955" s="187"/>
    </row>
    <row r="1956" spans="13:14">
      <c r="M1956" s="187"/>
      <c r="N1956" s="187"/>
    </row>
    <row r="1957" spans="13:14">
      <c r="M1957" s="187"/>
      <c r="N1957" s="187"/>
    </row>
    <row r="1958" spans="13:14">
      <c r="M1958" s="187"/>
      <c r="N1958" s="187"/>
    </row>
    <row r="1959" spans="13:14">
      <c r="M1959" s="187"/>
      <c r="N1959" s="187"/>
    </row>
    <row r="1960" spans="13:14">
      <c r="M1960" s="187"/>
      <c r="N1960" s="187"/>
    </row>
    <row r="1961" spans="13:14">
      <c r="M1961" s="187"/>
      <c r="N1961" s="187"/>
    </row>
    <row r="1962" spans="13:14">
      <c r="M1962" s="187"/>
      <c r="N1962" s="187"/>
    </row>
    <row r="1963" spans="13:14">
      <c r="M1963" s="187"/>
      <c r="N1963" s="187"/>
    </row>
    <row r="1964" spans="13:14">
      <c r="M1964" s="187"/>
      <c r="N1964" s="187"/>
    </row>
    <row r="1965" spans="13:14">
      <c r="M1965" s="187"/>
      <c r="N1965" s="187"/>
    </row>
    <row r="1966" spans="13:14">
      <c r="M1966" s="187"/>
      <c r="N1966" s="187"/>
    </row>
    <row r="1967" spans="13:14">
      <c r="M1967" s="187"/>
      <c r="N1967" s="187"/>
    </row>
    <row r="1968" spans="13:14">
      <c r="M1968" s="187"/>
      <c r="N1968" s="187"/>
    </row>
    <row r="1969" spans="13:14">
      <c r="M1969" s="187"/>
      <c r="N1969" s="187"/>
    </row>
    <row r="1970" spans="13:14">
      <c r="M1970" s="187"/>
      <c r="N1970" s="187"/>
    </row>
    <row r="1971" spans="13:14">
      <c r="M1971" s="187"/>
      <c r="N1971" s="187"/>
    </row>
    <row r="1972" spans="13:14">
      <c r="M1972" s="187"/>
      <c r="N1972" s="187"/>
    </row>
    <row r="1973" spans="13:14">
      <c r="M1973" s="187"/>
      <c r="N1973" s="187"/>
    </row>
    <row r="1974" spans="13:14">
      <c r="M1974" s="187"/>
      <c r="N1974" s="187"/>
    </row>
    <row r="1975" spans="13:14">
      <c r="M1975" s="187"/>
      <c r="N1975" s="187"/>
    </row>
    <row r="1976" spans="13:14">
      <c r="M1976" s="187"/>
      <c r="N1976" s="187"/>
    </row>
    <row r="1977" spans="13:14">
      <c r="M1977" s="187"/>
      <c r="N1977" s="187"/>
    </row>
    <row r="1978" spans="13:14">
      <c r="M1978" s="187"/>
      <c r="N1978" s="187"/>
    </row>
    <row r="1979" spans="13:14">
      <c r="M1979" s="187"/>
      <c r="N1979" s="187"/>
    </row>
    <row r="1980" spans="13:14">
      <c r="M1980" s="187"/>
      <c r="N1980" s="187"/>
    </row>
    <row r="1981" spans="13:14">
      <c r="M1981" s="187"/>
      <c r="N1981" s="187"/>
    </row>
    <row r="1982" spans="13:14">
      <c r="M1982" s="187"/>
      <c r="N1982" s="187"/>
    </row>
    <row r="1983" spans="13:14">
      <c r="M1983" s="187"/>
      <c r="N1983" s="187"/>
    </row>
    <row r="1984" spans="13:14">
      <c r="M1984" s="187"/>
      <c r="N1984" s="187"/>
    </row>
    <row r="1985" spans="13:14">
      <c r="M1985" s="187"/>
      <c r="N1985" s="187"/>
    </row>
    <row r="1986" spans="13:14">
      <c r="M1986" s="187"/>
      <c r="N1986" s="187"/>
    </row>
    <row r="1987" spans="13:14">
      <c r="M1987" s="187"/>
      <c r="N1987" s="187"/>
    </row>
    <row r="1988" spans="13:14">
      <c r="M1988" s="187"/>
      <c r="N1988" s="187"/>
    </row>
    <row r="1989" spans="13:14">
      <c r="M1989" s="187"/>
      <c r="N1989" s="187"/>
    </row>
    <row r="1990" spans="13:14">
      <c r="M1990" s="187"/>
      <c r="N1990" s="187"/>
    </row>
    <row r="1991" spans="13:14">
      <c r="M1991" s="187"/>
      <c r="N1991" s="187"/>
    </row>
    <row r="1992" spans="13:14">
      <c r="M1992" s="187"/>
      <c r="N1992" s="187"/>
    </row>
    <row r="1993" spans="13:14">
      <c r="M1993" s="187"/>
      <c r="N1993" s="187"/>
    </row>
    <row r="1994" spans="13:14">
      <c r="M1994" s="187"/>
      <c r="N1994" s="187"/>
    </row>
    <row r="1995" spans="13:14">
      <c r="M1995" s="187"/>
      <c r="N1995" s="187"/>
    </row>
    <row r="1996" spans="13:14">
      <c r="M1996" s="187"/>
      <c r="N1996" s="187"/>
    </row>
    <row r="1997" spans="13:14">
      <c r="M1997" s="187"/>
      <c r="N1997" s="187"/>
    </row>
    <row r="1998" spans="13:14">
      <c r="M1998" s="187"/>
      <c r="N1998" s="187"/>
    </row>
    <row r="1999" spans="13:14">
      <c r="M1999" s="187"/>
      <c r="N1999" s="187"/>
    </row>
    <row r="2000" spans="13:14">
      <c r="M2000" s="187"/>
      <c r="N2000" s="187"/>
    </row>
    <row r="2001" spans="13:14">
      <c r="M2001" s="187"/>
      <c r="N2001" s="187"/>
    </row>
    <row r="2002" spans="13:14">
      <c r="M2002" s="187"/>
      <c r="N2002" s="187"/>
    </row>
    <row r="2003" spans="13:14">
      <c r="M2003" s="187"/>
      <c r="N2003" s="187"/>
    </row>
    <row r="2004" spans="13:14">
      <c r="M2004" s="187"/>
      <c r="N2004" s="187"/>
    </row>
    <row r="2005" spans="13:14">
      <c r="M2005" s="187"/>
      <c r="N2005" s="187"/>
    </row>
    <row r="2006" spans="13:14">
      <c r="M2006" s="187"/>
      <c r="N2006" s="187"/>
    </row>
    <row r="2007" spans="13:14">
      <c r="M2007" s="187"/>
      <c r="N2007" s="187"/>
    </row>
    <row r="2008" spans="13:14">
      <c r="M2008" s="187"/>
      <c r="N2008" s="187"/>
    </row>
    <row r="2009" spans="13:14">
      <c r="M2009" s="187"/>
      <c r="N2009" s="187"/>
    </row>
    <row r="2010" spans="13:14">
      <c r="M2010" s="187"/>
      <c r="N2010" s="187"/>
    </row>
    <row r="2011" spans="13:14">
      <c r="M2011" s="187"/>
      <c r="N2011" s="187"/>
    </row>
    <row r="2012" spans="13:14">
      <c r="M2012" s="187"/>
      <c r="N2012" s="187"/>
    </row>
    <row r="2013" spans="13:14">
      <c r="M2013" s="187"/>
      <c r="N2013" s="187"/>
    </row>
    <row r="2014" spans="13:14">
      <c r="M2014" s="187"/>
      <c r="N2014" s="187"/>
    </row>
    <row r="2015" spans="13:14">
      <c r="M2015" s="187"/>
      <c r="N2015" s="187"/>
    </row>
    <row r="2016" spans="13:14">
      <c r="M2016" s="187"/>
      <c r="N2016" s="187"/>
    </row>
    <row r="2017" spans="13:14">
      <c r="M2017" s="187"/>
      <c r="N2017" s="187"/>
    </row>
    <row r="2018" spans="13:14">
      <c r="M2018" s="187"/>
      <c r="N2018" s="187"/>
    </row>
    <row r="2019" spans="13:14">
      <c r="M2019" s="187"/>
      <c r="N2019" s="187"/>
    </row>
    <row r="2020" spans="13:14">
      <c r="M2020" s="187"/>
      <c r="N2020" s="187"/>
    </row>
    <row r="2021" spans="13:14">
      <c r="M2021" s="187"/>
      <c r="N2021" s="187"/>
    </row>
    <row r="2022" spans="13:14">
      <c r="M2022" s="187"/>
      <c r="N2022" s="187"/>
    </row>
    <row r="2023" spans="13:14">
      <c r="M2023" s="187"/>
      <c r="N2023" s="187"/>
    </row>
    <row r="2024" spans="13:14">
      <c r="M2024" s="187"/>
      <c r="N2024" s="187"/>
    </row>
    <row r="2025" spans="13:14">
      <c r="M2025" s="187"/>
      <c r="N2025" s="187"/>
    </row>
    <row r="2026" spans="13:14">
      <c r="M2026" s="187"/>
      <c r="N2026" s="187"/>
    </row>
    <row r="2027" spans="13:14">
      <c r="M2027" s="187"/>
      <c r="N2027" s="187"/>
    </row>
    <row r="2028" spans="13:14">
      <c r="M2028" s="187"/>
      <c r="N2028" s="187"/>
    </row>
    <row r="2029" spans="13:14">
      <c r="M2029" s="187"/>
      <c r="N2029" s="187"/>
    </row>
    <row r="2030" spans="13:14">
      <c r="M2030" s="187"/>
      <c r="N2030" s="187"/>
    </row>
    <row r="2031" spans="13:14">
      <c r="M2031" s="187"/>
      <c r="N2031" s="187"/>
    </row>
    <row r="2032" spans="13:14">
      <c r="M2032" s="187"/>
      <c r="N2032" s="187"/>
    </row>
    <row r="2033" spans="13:14">
      <c r="M2033" s="187"/>
      <c r="N2033" s="187"/>
    </row>
    <row r="2034" spans="13:14">
      <c r="M2034" s="187"/>
      <c r="N2034" s="187"/>
    </row>
    <row r="2035" spans="13:14">
      <c r="M2035" s="187"/>
      <c r="N2035" s="187"/>
    </row>
    <row r="2036" spans="13:14">
      <c r="M2036" s="187"/>
      <c r="N2036" s="187"/>
    </row>
    <row r="2037" spans="13:14">
      <c r="M2037" s="187"/>
      <c r="N2037" s="187"/>
    </row>
    <row r="2038" spans="13:14">
      <c r="M2038" s="187"/>
      <c r="N2038" s="187"/>
    </row>
    <row r="2039" spans="13:14">
      <c r="M2039" s="187"/>
      <c r="N2039" s="187"/>
    </row>
    <row r="2040" spans="13:14">
      <c r="M2040" s="187"/>
      <c r="N2040" s="187"/>
    </row>
    <row r="2041" spans="13:14">
      <c r="M2041" s="187"/>
      <c r="N2041" s="187"/>
    </row>
    <row r="2042" spans="13:14">
      <c r="M2042" s="187"/>
      <c r="N2042" s="187"/>
    </row>
    <row r="2043" spans="13:14">
      <c r="M2043" s="187"/>
      <c r="N2043" s="187"/>
    </row>
    <row r="2044" spans="13:14">
      <c r="M2044" s="187"/>
      <c r="N2044" s="187"/>
    </row>
    <row r="2045" spans="13:14">
      <c r="M2045" s="187"/>
      <c r="N2045" s="187"/>
    </row>
    <row r="2046" spans="13:14">
      <c r="M2046" s="187"/>
      <c r="N2046" s="187"/>
    </row>
    <row r="2047" spans="13:14">
      <c r="M2047" s="187"/>
      <c r="N2047" s="187"/>
    </row>
    <row r="2048" spans="13:14">
      <c r="M2048" s="187"/>
      <c r="N2048" s="187"/>
    </row>
    <row r="2049" spans="13:14">
      <c r="M2049" s="187"/>
      <c r="N2049" s="187"/>
    </row>
    <row r="2050" spans="13:14">
      <c r="M2050" s="187"/>
      <c r="N2050" s="187"/>
    </row>
    <row r="2051" spans="13:14">
      <c r="M2051" s="187"/>
      <c r="N2051" s="187"/>
    </row>
    <row r="2052" spans="13:14">
      <c r="M2052" s="187"/>
      <c r="N2052" s="187"/>
    </row>
    <row r="2053" spans="13:14">
      <c r="M2053" s="187"/>
      <c r="N2053" s="187"/>
    </row>
    <row r="2054" spans="13:14">
      <c r="M2054" s="187"/>
      <c r="N2054" s="187"/>
    </row>
    <row r="2055" spans="13:14">
      <c r="M2055" s="187"/>
      <c r="N2055" s="187"/>
    </row>
    <row r="2056" spans="13:14">
      <c r="M2056" s="187"/>
      <c r="N2056" s="187"/>
    </row>
    <row r="2057" spans="13:14">
      <c r="M2057" s="187"/>
      <c r="N2057" s="187"/>
    </row>
    <row r="2058" spans="13:14">
      <c r="M2058" s="187"/>
      <c r="N2058" s="187"/>
    </row>
    <row r="2059" spans="13:14">
      <c r="M2059" s="187"/>
      <c r="N2059" s="187"/>
    </row>
    <row r="2060" spans="13:14">
      <c r="M2060" s="187"/>
      <c r="N2060" s="187"/>
    </row>
    <row r="2061" spans="13:14">
      <c r="M2061" s="187"/>
      <c r="N2061" s="187"/>
    </row>
    <row r="2062" spans="13:14">
      <c r="M2062" s="187"/>
      <c r="N2062" s="187"/>
    </row>
    <row r="2063" spans="13:14">
      <c r="M2063" s="187"/>
      <c r="N2063" s="187"/>
    </row>
    <row r="2064" spans="13:14">
      <c r="M2064" s="187"/>
      <c r="N2064" s="187"/>
    </row>
    <row r="2065" spans="13:14">
      <c r="M2065" s="187"/>
      <c r="N2065" s="187"/>
    </row>
    <row r="2066" spans="13:14">
      <c r="M2066" s="187"/>
      <c r="N2066" s="187"/>
    </row>
    <row r="2067" spans="13:14">
      <c r="M2067" s="187"/>
      <c r="N2067" s="187"/>
    </row>
    <row r="2068" spans="13:14">
      <c r="M2068" s="187"/>
      <c r="N2068" s="187"/>
    </row>
    <row r="2069" spans="13:14">
      <c r="M2069" s="187"/>
      <c r="N2069" s="187"/>
    </row>
    <row r="2070" spans="13:14">
      <c r="M2070" s="187"/>
      <c r="N2070" s="187"/>
    </row>
    <row r="2071" spans="13:14">
      <c r="M2071" s="187"/>
      <c r="N2071" s="187"/>
    </row>
    <row r="2072" spans="13:14">
      <c r="M2072" s="187"/>
      <c r="N2072" s="187"/>
    </row>
    <row r="2073" spans="13:14">
      <c r="M2073" s="187"/>
      <c r="N2073" s="187"/>
    </row>
    <row r="2074" spans="13:14">
      <c r="M2074" s="187"/>
      <c r="N2074" s="187"/>
    </row>
    <row r="2075" spans="13:14">
      <c r="M2075" s="187"/>
      <c r="N2075" s="187"/>
    </row>
    <row r="2076" spans="13:14">
      <c r="M2076" s="187"/>
      <c r="N2076" s="187"/>
    </row>
    <row r="2077" spans="13:14">
      <c r="M2077" s="187"/>
      <c r="N2077" s="187"/>
    </row>
    <row r="2078" spans="13:14">
      <c r="M2078" s="187"/>
      <c r="N2078" s="187"/>
    </row>
    <row r="2079" spans="13:14">
      <c r="M2079" s="187"/>
      <c r="N2079" s="187"/>
    </row>
    <row r="2080" spans="13:14">
      <c r="M2080" s="187"/>
      <c r="N2080" s="187"/>
    </row>
    <row r="2081" spans="13:14">
      <c r="M2081" s="187"/>
      <c r="N2081" s="187"/>
    </row>
    <row r="2082" spans="13:14">
      <c r="M2082" s="187"/>
      <c r="N2082" s="187"/>
    </row>
    <row r="2083" spans="13:14">
      <c r="M2083" s="187"/>
      <c r="N2083" s="187"/>
    </row>
    <row r="2084" spans="13:14">
      <c r="M2084" s="187"/>
      <c r="N2084" s="187"/>
    </row>
    <row r="2085" spans="13:14">
      <c r="M2085" s="187"/>
      <c r="N2085" s="187"/>
    </row>
    <row r="2086" spans="13:14">
      <c r="M2086" s="187"/>
      <c r="N2086" s="187"/>
    </row>
    <row r="2087" spans="13:14">
      <c r="M2087" s="187"/>
      <c r="N2087" s="187"/>
    </row>
    <row r="2088" spans="13:14">
      <c r="M2088" s="187"/>
      <c r="N2088" s="187"/>
    </row>
    <row r="2089" spans="13:14">
      <c r="M2089" s="187"/>
      <c r="N2089" s="187"/>
    </row>
    <row r="2090" spans="13:14">
      <c r="M2090" s="187"/>
      <c r="N2090" s="187"/>
    </row>
    <row r="2091" spans="13:14">
      <c r="M2091" s="187"/>
      <c r="N2091" s="187"/>
    </row>
    <row r="2092" spans="13:14">
      <c r="M2092" s="187"/>
      <c r="N2092" s="187"/>
    </row>
    <row r="2093" spans="13:14">
      <c r="M2093" s="187"/>
      <c r="N2093" s="187"/>
    </row>
    <row r="2094" spans="13:14">
      <c r="M2094" s="187"/>
      <c r="N2094" s="187"/>
    </row>
    <row r="2095" spans="13:14">
      <c r="M2095" s="187"/>
      <c r="N2095" s="187"/>
    </row>
    <row r="2096" spans="13:14">
      <c r="M2096" s="187"/>
      <c r="N2096" s="187"/>
    </row>
    <row r="2097" spans="13:14">
      <c r="M2097" s="187"/>
      <c r="N2097" s="187"/>
    </row>
    <row r="2098" spans="13:14">
      <c r="M2098" s="187"/>
      <c r="N2098" s="187"/>
    </row>
    <row r="2099" spans="13:14">
      <c r="M2099" s="187"/>
      <c r="N2099" s="187"/>
    </row>
    <row r="2100" spans="13:14">
      <c r="M2100" s="187"/>
      <c r="N2100" s="187"/>
    </row>
    <row r="2101" spans="13:14">
      <c r="M2101" s="187"/>
      <c r="N2101" s="187"/>
    </row>
    <row r="2102" spans="13:14">
      <c r="M2102" s="187"/>
      <c r="N2102" s="187"/>
    </row>
    <row r="2103" spans="13:14">
      <c r="M2103" s="187"/>
      <c r="N2103" s="187"/>
    </row>
    <row r="2104" spans="13:14">
      <c r="M2104" s="187"/>
      <c r="N2104" s="187"/>
    </row>
    <row r="2105" spans="13:14">
      <c r="M2105" s="187"/>
      <c r="N2105" s="187"/>
    </row>
    <row r="2106" spans="13:14">
      <c r="M2106" s="187"/>
      <c r="N2106" s="187"/>
    </row>
    <row r="2107" spans="13:14">
      <c r="M2107" s="187"/>
      <c r="N2107" s="187"/>
    </row>
    <row r="2108" spans="13:14">
      <c r="M2108" s="187"/>
      <c r="N2108" s="187"/>
    </row>
    <row r="2109" spans="13:14">
      <c r="M2109" s="187"/>
      <c r="N2109" s="187"/>
    </row>
    <row r="2110" spans="13:14">
      <c r="M2110" s="187"/>
      <c r="N2110" s="187"/>
    </row>
    <row r="2111" spans="13:14">
      <c r="M2111" s="187"/>
      <c r="N2111" s="187"/>
    </row>
    <row r="2112" spans="13:14">
      <c r="M2112" s="187"/>
      <c r="N2112" s="187"/>
    </row>
    <row r="2113" spans="13:14">
      <c r="M2113" s="187"/>
      <c r="N2113" s="187"/>
    </row>
    <row r="2114" spans="13:14">
      <c r="M2114" s="187"/>
      <c r="N2114" s="187"/>
    </row>
    <row r="2115" spans="13:14">
      <c r="M2115" s="187"/>
      <c r="N2115" s="187"/>
    </row>
    <row r="2116" spans="13:14">
      <c r="M2116" s="187"/>
      <c r="N2116" s="187"/>
    </row>
    <row r="2117" spans="13:14">
      <c r="M2117" s="187"/>
      <c r="N2117" s="187"/>
    </row>
    <row r="2118" spans="13:14">
      <c r="M2118" s="187"/>
      <c r="N2118" s="187"/>
    </row>
    <row r="2119" spans="13:14">
      <c r="M2119" s="187"/>
      <c r="N2119" s="187"/>
    </row>
    <row r="2120" spans="13:14">
      <c r="M2120" s="187"/>
      <c r="N2120" s="187"/>
    </row>
    <row r="2121" spans="13:14">
      <c r="M2121" s="187"/>
      <c r="N2121" s="187"/>
    </row>
    <row r="2122" spans="13:14">
      <c r="M2122" s="187"/>
      <c r="N2122" s="187"/>
    </row>
    <row r="2123" spans="13:14">
      <c r="M2123" s="187"/>
      <c r="N2123" s="187"/>
    </row>
    <row r="2124" spans="13:14">
      <c r="M2124" s="187"/>
      <c r="N2124" s="187"/>
    </row>
    <row r="2125" spans="13:14">
      <c r="M2125" s="187"/>
      <c r="N2125" s="187"/>
    </row>
    <row r="2126" spans="13:14">
      <c r="M2126" s="187"/>
      <c r="N2126" s="187"/>
    </row>
    <row r="2127" spans="13:14">
      <c r="M2127" s="187"/>
      <c r="N2127" s="187"/>
    </row>
    <row r="2128" spans="13:14">
      <c r="M2128" s="187"/>
      <c r="N2128" s="187"/>
    </row>
    <row r="2129" spans="13:14">
      <c r="M2129" s="187"/>
      <c r="N2129" s="187"/>
    </row>
    <row r="2130" spans="13:14">
      <c r="M2130" s="187"/>
      <c r="N2130" s="187"/>
    </row>
    <row r="2131" spans="13:14">
      <c r="M2131" s="187"/>
      <c r="N2131" s="187"/>
    </row>
    <row r="2132" spans="13:14">
      <c r="M2132" s="187"/>
      <c r="N2132" s="187"/>
    </row>
    <row r="2133" spans="13:14">
      <c r="M2133" s="187"/>
      <c r="N2133" s="187"/>
    </row>
    <row r="2134" spans="13:14">
      <c r="M2134" s="187"/>
      <c r="N2134" s="187"/>
    </row>
    <row r="2135" spans="13:14">
      <c r="M2135" s="187"/>
      <c r="N2135" s="187"/>
    </row>
    <row r="2136" spans="13:14">
      <c r="M2136" s="187"/>
      <c r="N2136" s="187"/>
    </row>
    <row r="2137" spans="13:14">
      <c r="M2137" s="187"/>
      <c r="N2137" s="187"/>
    </row>
    <row r="2138" spans="13:14">
      <c r="M2138" s="187"/>
      <c r="N2138" s="187"/>
    </row>
    <row r="2139" spans="13:14">
      <c r="M2139" s="187"/>
      <c r="N2139" s="187"/>
    </row>
    <row r="2140" spans="13:14">
      <c r="M2140" s="187"/>
      <c r="N2140" s="187"/>
    </row>
    <row r="2141" spans="13:14">
      <c r="M2141" s="187"/>
      <c r="N2141" s="187"/>
    </row>
    <row r="2142" spans="13:14">
      <c r="M2142" s="187"/>
      <c r="N2142" s="187"/>
    </row>
    <row r="2143" spans="13:14">
      <c r="M2143" s="187"/>
      <c r="N2143" s="187"/>
    </row>
    <row r="2144" spans="13:14">
      <c r="M2144" s="187"/>
      <c r="N2144" s="187"/>
    </row>
    <row r="2145" spans="13:14">
      <c r="M2145" s="187"/>
      <c r="N2145" s="187"/>
    </row>
    <row r="2146" spans="13:14">
      <c r="M2146" s="187"/>
      <c r="N2146" s="187"/>
    </row>
    <row r="2147" spans="13:14">
      <c r="M2147" s="187"/>
      <c r="N2147" s="187"/>
    </row>
    <row r="2148" spans="13:14">
      <c r="M2148" s="187"/>
      <c r="N2148" s="187"/>
    </row>
    <row r="2149" spans="13:14">
      <c r="M2149" s="187"/>
      <c r="N2149" s="187"/>
    </row>
    <row r="2150" spans="13:14">
      <c r="M2150" s="187"/>
      <c r="N2150" s="187"/>
    </row>
    <row r="2151" spans="13:14">
      <c r="M2151" s="187"/>
      <c r="N2151" s="187"/>
    </row>
    <row r="2152" spans="13:14">
      <c r="M2152" s="187"/>
      <c r="N2152" s="187"/>
    </row>
    <row r="2153" spans="13:14">
      <c r="M2153" s="187"/>
      <c r="N2153" s="187"/>
    </row>
    <row r="2154" spans="13:14">
      <c r="M2154" s="187"/>
      <c r="N2154" s="187"/>
    </row>
    <row r="2155" spans="13:14">
      <c r="M2155" s="187"/>
      <c r="N2155" s="187"/>
    </row>
    <row r="2156" spans="13:14">
      <c r="M2156" s="187"/>
      <c r="N2156" s="187"/>
    </row>
    <row r="2157" spans="13:14">
      <c r="M2157" s="187"/>
      <c r="N2157" s="187"/>
    </row>
    <row r="2158" spans="13:14">
      <c r="M2158" s="187"/>
      <c r="N2158" s="187"/>
    </row>
    <row r="2159" spans="13:14">
      <c r="M2159" s="187"/>
      <c r="N2159" s="187"/>
    </row>
    <row r="2160" spans="13:14">
      <c r="M2160" s="187"/>
      <c r="N2160" s="187"/>
    </row>
    <row r="2161" spans="13:14">
      <c r="M2161" s="187"/>
      <c r="N2161" s="187"/>
    </row>
    <row r="2162" spans="13:14">
      <c r="M2162" s="187"/>
      <c r="N2162" s="187"/>
    </row>
    <row r="2163" spans="13:14">
      <c r="M2163" s="187"/>
      <c r="N2163" s="187"/>
    </row>
    <row r="2164" spans="13:14">
      <c r="M2164" s="187"/>
      <c r="N2164" s="187"/>
    </row>
    <row r="2165" spans="13:14">
      <c r="M2165" s="187"/>
      <c r="N2165" s="187"/>
    </row>
    <row r="2166" spans="13:14">
      <c r="M2166" s="187"/>
      <c r="N2166" s="187"/>
    </row>
    <row r="2167" spans="13:14">
      <c r="M2167" s="187"/>
      <c r="N2167" s="187"/>
    </row>
    <row r="2168" spans="13:14">
      <c r="M2168" s="187"/>
      <c r="N2168" s="187"/>
    </row>
    <row r="2169" spans="13:14">
      <c r="M2169" s="187"/>
      <c r="N2169" s="187"/>
    </row>
    <row r="2170" spans="13:14">
      <c r="M2170" s="187"/>
      <c r="N2170" s="187"/>
    </row>
    <row r="2171" spans="13:14">
      <c r="M2171" s="187"/>
      <c r="N2171" s="187"/>
    </row>
    <row r="2172" spans="13:14">
      <c r="M2172" s="187"/>
      <c r="N2172" s="187"/>
    </row>
    <row r="2173" spans="13:14">
      <c r="M2173" s="187"/>
      <c r="N2173" s="187"/>
    </row>
    <row r="2174" spans="13:14">
      <c r="M2174" s="187"/>
      <c r="N2174" s="187"/>
    </row>
    <row r="2175" spans="13:14">
      <c r="M2175" s="187"/>
      <c r="N2175" s="187"/>
    </row>
    <row r="2176" spans="13:14">
      <c r="M2176" s="187"/>
      <c r="N2176" s="187"/>
    </row>
    <row r="2177" spans="13:14">
      <c r="M2177" s="187"/>
      <c r="N2177" s="187"/>
    </row>
    <row r="2178" spans="13:14">
      <c r="M2178" s="187"/>
      <c r="N2178" s="187"/>
    </row>
    <row r="2179" spans="13:14">
      <c r="M2179" s="187"/>
      <c r="N2179" s="187"/>
    </row>
    <row r="2180" spans="13:14">
      <c r="M2180" s="187"/>
      <c r="N2180" s="187"/>
    </row>
    <row r="2181" spans="13:14">
      <c r="M2181" s="187"/>
      <c r="N2181" s="187"/>
    </row>
    <row r="2182" spans="13:14">
      <c r="M2182" s="187"/>
      <c r="N2182" s="187"/>
    </row>
    <row r="2183" spans="13:14">
      <c r="M2183" s="187"/>
      <c r="N2183" s="187"/>
    </row>
    <row r="2184" spans="13:14">
      <c r="M2184" s="187"/>
      <c r="N2184" s="187"/>
    </row>
    <row r="2185" spans="13:14">
      <c r="M2185" s="187"/>
      <c r="N2185" s="187"/>
    </row>
    <row r="2186" spans="13:14">
      <c r="M2186" s="187"/>
      <c r="N2186" s="187"/>
    </row>
    <row r="2187" spans="13:14">
      <c r="M2187" s="187"/>
      <c r="N2187" s="187"/>
    </row>
    <row r="2188" spans="13:14">
      <c r="M2188" s="187"/>
      <c r="N2188" s="187"/>
    </row>
    <row r="2189" spans="13:14">
      <c r="M2189" s="187"/>
      <c r="N2189" s="187"/>
    </row>
    <row r="2190" spans="13:14">
      <c r="M2190" s="187"/>
      <c r="N2190" s="187"/>
    </row>
    <row r="2191" spans="13:14">
      <c r="M2191" s="187"/>
      <c r="N2191" s="187"/>
    </row>
    <row r="2192" spans="13:14">
      <c r="M2192" s="187"/>
      <c r="N2192" s="187"/>
    </row>
    <row r="2193" spans="13:14">
      <c r="M2193" s="187"/>
      <c r="N2193" s="187"/>
    </row>
    <row r="2194" spans="13:14">
      <c r="M2194" s="187"/>
      <c r="N2194" s="187"/>
    </row>
    <row r="2195" spans="13:14">
      <c r="M2195" s="187"/>
      <c r="N2195" s="187"/>
    </row>
    <row r="2196" spans="13:14">
      <c r="M2196" s="187"/>
      <c r="N2196" s="187"/>
    </row>
    <row r="2197" spans="13:14">
      <c r="M2197" s="187"/>
      <c r="N2197" s="187"/>
    </row>
    <row r="2198" spans="13:14">
      <c r="M2198" s="187"/>
      <c r="N2198" s="187"/>
    </row>
    <row r="2199" spans="13:14">
      <c r="M2199" s="187"/>
      <c r="N2199" s="187"/>
    </row>
    <row r="2200" spans="13:14">
      <c r="M2200" s="187"/>
      <c r="N2200" s="187"/>
    </row>
    <row r="2201" spans="13:14">
      <c r="M2201" s="187"/>
      <c r="N2201" s="187"/>
    </row>
    <row r="2202" spans="13:14">
      <c r="M2202" s="187"/>
      <c r="N2202" s="187"/>
    </row>
    <row r="2203" spans="13:14">
      <c r="M2203" s="187"/>
      <c r="N2203" s="187"/>
    </row>
    <row r="2204" spans="13:14">
      <c r="M2204" s="187"/>
      <c r="N2204" s="187"/>
    </row>
    <row r="2205" spans="13:14">
      <c r="M2205" s="187"/>
      <c r="N2205" s="187"/>
    </row>
    <row r="2206" spans="13:14">
      <c r="M2206" s="187"/>
      <c r="N2206" s="187"/>
    </row>
    <row r="2207" spans="13:14">
      <c r="M2207" s="187"/>
      <c r="N2207" s="187"/>
    </row>
    <row r="2208" spans="13:14">
      <c r="M2208" s="187"/>
      <c r="N2208" s="187"/>
    </row>
    <row r="2209" spans="13:14">
      <c r="M2209" s="187"/>
      <c r="N2209" s="187"/>
    </row>
    <row r="2210" spans="13:14">
      <c r="M2210" s="187"/>
      <c r="N2210" s="187"/>
    </row>
    <row r="2211" spans="13:14">
      <c r="M2211" s="187"/>
      <c r="N2211" s="187"/>
    </row>
    <row r="2212" spans="13:14">
      <c r="M2212" s="187"/>
      <c r="N2212" s="187"/>
    </row>
    <row r="2213" spans="13:14">
      <c r="M2213" s="187"/>
      <c r="N2213" s="187"/>
    </row>
    <row r="2214" spans="13:14">
      <c r="M2214" s="187"/>
      <c r="N2214" s="187"/>
    </row>
    <row r="2215" spans="13:14">
      <c r="M2215" s="187"/>
      <c r="N2215" s="187"/>
    </row>
    <row r="2216" spans="13:14">
      <c r="M2216" s="187"/>
      <c r="N2216" s="187"/>
    </row>
    <row r="2217" spans="13:14">
      <c r="M2217" s="187"/>
      <c r="N2217" s="187"/>
    </row>
    <row r="2218" spans="13:14">
      <c r="M2218" s="187"/>
      <c r="N2218" s="187"/>
    </row>
    <row r="2219" spans="13:14">
      <c r="M2219" s="187"/>
      <c r="N2219" s="187"/>
    </row>
    <row r="2220" spans="13:14">
      <c r="M2220" s="187"/>
      <c r="N2220" s="187"/>
    </row>
    <row r="2221" spans="13:14">
      <c r="M2221" s="187"/>
      <c r="N2221" s="187"/>
    </row>
    <row r="2222" spans="13:14">
      <c r="M2222" s="187"/>
      <c r="N2222" s="187"/>
    </row>
    <row r="2223" spans="13:14">
      <c r="M2223" s="187"/>
      <c r="N2223" s="187"/>
    </row>
    <row r="2224" spans="13:14">
      <c r="M2224" s="187"/>
      <c r="N2224" s="187"/>
    </row>
    <row r="2225" spans="13:14">
      <c r="M2225" s="187"/>
      <c r="N2225" s="187"/>
    </row>
    <row r="2226" spans="13:14">
      <c r="M2226" s="187"/>
      <c r="N2226" s="187"/>
    </row>
    <row r="2227" spans="13:14">
      <c r="M2227" s="187"/>
      <c r="N2227" s="187"/>
    </row>
    <row r="2228" spans="13:14">
      <c r="M2228" s="187"/>
      <c r="N2228" s="187"/>
    </row>
    <row r="2229" spans="13:14">
      <c r="M2229" s="187"/>
      <c r="N2229" s="187"/>
    </row>
    <row r="2230" spans="13:14">
      <c r="M2230" s="187"/>
      <c r="N2230" s="187"/>
    </row>
    <row r="2231" spans="13:14">
      <c r="M2231" s="187"/>
      <c r="N2231" s="187"/>
    </row>
    <row r="2232" spans="13:14">
      <c r="M2232" s="187"/>
      <c r="N2232" s="187"/>
    </row>
    <row r="2233" spans="13:14">
      <c r="M2233" s="187"/>
      <c r="N2233" s="187"/>
    </row>
    <row r="2234" spans="13:14">
      <c r="M2234" s="187"/>
      <c r="N2234" s="187"/>
    </row>
    <row r="2235" spans="13:14">
      <c r="M2235" s="187"/>
      <c r="N2235" s="187"/>
    </row>
    <row r="2236" spans="13:14">
      <c r="M2236" s="187"/>
      <c r="N2236" s="187"/>
    </row>
    <row r="2237" spans="13:14">
      <c r="M2237" s="187"/>
      <c r="N2237" s="187"/>
    </row>
    <row r="2238" spans="13:14">
      <c r="M2238" s="187"/>
      <c r="N2238" s="187"/>
    </row>
    <row r="2239" spans="13:14">
      <c r="M2239" s="187"/>
      <c r="N2239" s="187"/>
    </row>
    <row r="2240" spans="13:14">
      <c r="M2240" s="187"/>
      <c r="N2240" s="187"/>
    </row>
    <row r="2241" spans="13:14">
      <c r="M2241" s="187"/>
      <c r="N2241" s="187"/>
    </row>
    <row r="2242" spans="13:14">
      <c r="M2242" s="187"/>
      <c r="N2242" s="187"/>
    </row>
    <row r="2243" spans="13:14">
      <c r="M2243" s="187"/>
      <c r="N2243" s="187"/>
    </row>
    <row r="2244" spans="13:14">
      <c r="M2244" s="187"/>
      <c r="N2244" s="187"/>
    </row>
    <row r="2245" spans="13:14">
      <c r="M2245" s="187"/>
      <c r="N2245" s="187"/>
    </row>
    <row r="2246" spans="13:14">
      <c r="M2246" s="187"/>
      <c r="N2246" s="187"/>
    </row>
    <row r="2247" spans="13:14">
      <c r="M2247" s="187"/>
      <c r="N2247" s="187"/>
    </row>
    <row r="2248" spans="13:14">
      <c r="M2248" s="187"/>
      <c r="N2248" s="187"/>
    </row>
    <row r="2249" spans="13:14">
      <c r="M2249" s="187"/>
      <c r="N2249" s="187"/>
    </row>
    <row r="2250" spans="13:14">
      <c r="M2250" s="187"/>
      <c r="N2250" s="187"/>
    </row>
    <row r="2251" spans="13:14">
      <c r="M2251" s="187"/>
      <c r="N2251" s="187"/>
    </row>
    <row r="2252" spans="13:14">
      <c r="M2252" s="187"/>
      <c r="N2252" s="187"/>
    </row>
    <row r="2253" spans="13:14">
      <c r="M2253" s="187"/>
      <c r="N2253" s="187"/>
    </row>
    <row r="2254" spans="13:14">
      <c r="M2254" s="187"/>
      <c r="N2254" s="187"/>
    </row>
    <row r="2255" spans="13:14">
      <c r="M2255" s="187"/>
      <c r="N2255" s="187"/>
    </row>
    <row r="2256" spans="13:14">
      <c r="M2256" s="187"/>
      <c r="N2256" s="187"/>
    </row>
    <row r="2257" spans="13:14">
      <c r="M2257" s="187"/>
      <c r="N2257" s="187"/>
    </row>
    <row r="2258" spans="13:14">
      <c r="M2258" s="187"/>
      <c r="N2258" s="187"/>
    </row>
    <row r="2259" spans="13:14">
      <c r="M2259" s="187"/>
      <c r="N2259" s="187"/>
    </row>
    <row r="2260" spans="13:14">
      <c r="M2260" s="187"/>
      <c r="N2260" s="187"/>
    </row>
    <row r="2261" spans="13:14">
      <c r="M2261" s="187"/>
      <c r="N2261" s="187"/>
    </row>
    <row r="2262" spans="13:14">
      <c r="M2262" s="187"/>
      <c r="N2262" s="187"/>
    </row>
    <row r="2263" spans="13:14">
      <c r="M2263" s="187"/>
      <c r="N2263" s="187"/>
    </row>
    <row r="2264" spans="13:14">
      <c r="M2264" s="187"/>
      <c r="N2264" s="187"/>
    </row>
    <row r="2265" spans="13:14">
      <c r="M2265" s="187"/>
      <c r="N2265" s="187"/>
    </row>
    <row r="2266" spans="13:14">
      <c r="M2266" s="187"/>
      <c r="N2266" s="187"/>
    </row>
    <row r="2267" spans="13:14">
      <c r="M2267" s="187"/>
      <c r="N2267" s="187"/>
    </row>
    <row r="2268" spans="13:14">
      <c r="M2268" s="187"/>
      <c r="N2268" s="187"/>
    </row>
    <row r="2269" spans="13:14">
      <c r="M2269" s="187"/>
      <c r="N2269" s="187"/>
    </row>
    <row r="2270" spans="13:14">
      <c r="M2270" s="187"/>
      <c r="N2270" s="187"/>
    </row>
    <row r="2271" spans="13:14">
      <c r="M2271" s="187"/>
      <c r="N2271" s="187"/>
    </row>
    <row r="2272" spans="13:14">
      <c r="M2272" s="187"/>
      <c r="N2272" s="187"/>
    </row>
    <row r="2273" spans="13:14">
      <c r="M2273" s="187"/>
      <c r="N2273" s="187"/>
    </row>
    <row r="2274" spans="13:14">
      <c r="M2274" s="187"/>
      <c r="N2274" s="187"/>
    </row>
    <row r="2275" spans="13:14">
      <c r="M2275" s="187"/>
      <c r="N2275" s="187"/>
    </row>
    <row r="2276" spans="13:14">
      <c r="M2276" s="187"/>
      <c r="N2276" s="187"/>
    </row>
    <row r="2277" spans="13:14">
      <c r="M2277" s="187"/>
      <c r="N2277" s="187"/>
    </row>
    <row r="2278" spans="13:14">
      <c r="M2278" s="187"/>
      <c r="N2278" s="187"/>
    </row>
    <row r="2279" spans="13:14">
      <c r="M2279" s="187"/>
      <c r="N2279" s="187"/>
    </row>
    <row r="2280" spans="13:14">
      <c r="M2280" s="187"/>
      <c r="N2280" s="187"/>
    </row>
    <row r="2281" spans="13:14">
      <c r="M2281" s="187"/>
      <c r="N2281" s="187"/>
    </row>
    <row r="2282" spans="13:14">
      <c r="M2282" s="187"/>
      <c r="N2282" s="187"/>
    </row>
    <row r="2283" spans="13:14">
      <c r="M2283" s="187"/>
      <c r="N2283" s="187"/>
    </row>
    <row r="2284" spans="13:14">
      <c r="M2284" s="187"/>
      <c r="N2284" s="187"/>
    </row>
    <row r="2285" spans="13:14">
      <c r="M2285" s="187"/>
      <c r="N2285" s="187"/>
    </row>
    <row r="2286" spans="13:14">
      <c r="M2286" s="187"/>
      <c r="N2286" s="187"/>
    </row>
    <row r="2287" spans="13:14">
      <c r="M2287" s="187"/>
      <c r="N2287" s="187"/>
    </row>
    <row r="2288" spans="13:14">
      <c r="M2288" s="187"/>
      <c r="N2288" s="187"/>
    </row>
    <row r="2289" spans="13:14">
      <c r="M2289" s="187"/>
      <c r="N2289" s="187"/>
    </row>
    <row r="2290" spans="13:14">
      <c r="M2290" s="187"/>
      <c r="N2290" s="187"/>
    </row>
    <row r="2291" spans="13:14">
      <c r="M2291" s="187"/>
      <c r="N2291" s="187"/>
    </row>
    <row r="2292" spans="13:14">
      <c r="M2292" s="187"/>
      <c r="N2292" s="187"/>
    </row>
    <row r="2293" spans="13:14">
      <c r="M2293" s="187"/>
      <c r="N2293" s="187"/>
    </row>
    <row r="2294" spans="13:14">
      <c r="M2294" s="187"/>
      <c r="N2294" s="187"/>
    </row>
    <row r="2295" spans="13:14">
      <c r="M2295" s="187"/>
      <c r="N2295" s="187"/>
    </row>
    <row r="2296" spans="13:14">
      <c r="M2296" s="187"/>
      <c r="N2296" s="187"/>
    </row>
    <row r="2297" spans="13:14">
      <c r="M2297" s="187"/>
      <c r="N2297" s="187"/>
    </row>
    <row r="2298" spans="13:14">
      <c r="M2298" s="187"/>
      <c r="N2298" s="187"/>
    </row>
    <row r="2299" spans="13:14">
      <c r="M2299" s="187"/>
      <c r="N2299" s="187"/>
    </row>
    <row r="2300" spans="13:14">
      <c r="M2300" s="187"/>
      <c r="N2300" s="187"/>
    </row>
    <row r="2301" spans="13:14">
      <c r="M2301" s="187"/>
      <c r="N2301" s="187"/>
    </row>
    <row r="2302" spans="13:14">
      <c r="M2302" s="187"/>
      <c r="N2302" s="187"/>
    </row>
    <row r="2303" spans="13:14">
      <c r="M2303" s="187"/>
      <c r="N2303" s="187"/>
    </row>
    <row r="2304" spans="13:14">
      <c r="M2304" s="187"/>
      <c r="N2304" s="187"/>
    </row>
    <row r="2305" spans="13:14">
      <c r="M2305" s="187"/>
      <c r="N2305" s="187"/>
    </row>
    <row r="2306" spans="13:14">
      <c r="M2306" s="187"/>
      <c r="N2306" s="187"/>
    </row>
    <row r="2307" spans="13:14">
      <c r="M2307" s="187"/>
      <c r="N2307" s="187"/>
    </row>
    <row r="2308" spans="13:14">
      <c r="M2308" s="187"/>
      <c r="N2308" s="187"/>
    </row>
    <row r="2309" spans="13:14">
      <c r="M2309" s="187"/>
      <c r="N2309" s="187"/>
    </row>
    <row r="2310" spans="13:14">
      <c r="M2310" s="187"/>
      <c r="N2310" s="187"/>
    </row>
    <row r="2311" spans="13:14">
      <c r="M2311" s="187"/>
      <c r="N2311" s="187"/>
    </row>
    <row r="2312" spans="13:14">
      <c r="M2312" s="187"/>
      <c r="N2312" s="187"/>
    </row>
    <row r="2313" spans="13:14">
      <c r="M2313" s="187"/>
      <c r="N2313" s="187"/>
    </row>
    <row r="2314" spans="13:14">
      <c r="M2314" s="187"/>
      <c r="N2314" s="187"/>
    </row>
    <row r="2315" spans="13:14">
      <c r="M2315" s="187"/>
      <c r="N2315" s="187"/>
    </row>
    <row r="2316" spans="13:14">
      <c r="M2316" s="187"/>
      <c r="N2316" s="187"/>
    </row>
    <row r="2317" spans="13:14">
      <c r="M2317" s="187"/>
      <c r="N2317" s="187"/>
    </row>
    <row r="2318" spans="13:14">
      <c r="M2318" s="187"/>
      <c r="N2318" s="187"/>
    </row>
    <row r="2319" spans="13:14">
      <c r="M2319" s="187"/>
      <c r="N2319" s="187"/>
    </row>
    <row r="2320" spans="13:14">
      <c r="M2320" s="187"/>
      <c r="N2320" s="187"/>
    </row>
    <row r="2321" spans="13:14">
      <c r="M2321" s="187"/>
      <c r="N2321" s="187"/>
    </row>
    <row r="2322" spans="13:14">
      <c r="M2322" s="187"/>
      <c r="N2322" s="187"/>
    </row>
    <row r="2323" spans="13:14">
      <c r="M2323" s="187"/>
      <c r="N2323" s="187"/>
    </row>
    <row r="2324" spans="13:14">
      <c r="M2324" s="187"/>
      <c r="N2324" s="187"/>
    </row>
    <row r="2325" spans="13:14">
      <c r="M2325" s="187"/>
      <c r="N2325" s="187"/>
    </row>
    <row r="2326" spans="13:14">
      <c r="M2326" s="187"/>
      <c r="N2326" s="187"/>
    </row>
    <row r="2327" spans="13:14">
      <c r="M2327" s="187"/>
      <c r="N2327" s="187"/>
    </row>
    <row r="2328" spans="13:14">
      <c r="M2328" s="187"/>
      <c r="N2328" s="187"/>
    </row>
    <row r="2329" spans="13:14">
      <c r="M2329" s="187"/>
      <c r="N2329" s="187"/>
    </row>
    <row r="2330" spans="13:14">
      <c r="M2330" s="187"/>
      <c r="N2330" s="187"/>
    </row>
    <row r="2331" spans="13:14">
      <c r="M2331" s="187"/>
      <c r="N2331" s="187"/>
    </row>
    <row r="2332" spans="13:14">
      <c r="M2332" s="187"/>
      <c r="N2332" s="187"/>
    </row>
    <row r="2333" spans="13:14">
      <c r="M2333" s="187"/>
      <c r="N2333" s="187"/>
    </row>
    <row r="2334" spans="13:14">
      <c r="M2334" s="187"/>
      <c r="N2334" s="187"/>
    </row>
    <row r="2335" spans="13:14">
      <c r="M2335" s="187"/>
      <c r="N2335" s="187"/>
    </row>
    <row r="2336" spans="13:14">
      <c r="M2336" s="187"/>
      <c r="N2336" s="187"/>
    </row>
    <row r="2337" spans="13:14">
      <c r="M2337" s="187"/>
      <c r="N2337" s="187"/>
    </row>
    <row r="2338" spans="13:14">
      <c r="M2338" s="187"/>
      <c r="N2338" s="187"/>
    </row>
    <row r="2339" spans="13:14">
      <c r="M2339" s="187"/>
      <c r="N2339" s="187"/>
    </row>
    <row r="2340" spans="13:14">
      <c r="M2340" s="187"/>
      <c r="N2340" s="187"/>
    </row>
    <row r="2341" spans="13:14">
      <c r="M2341" s="187"/>
      <c r="N2341" s="187"/>
    </row>
    <row r="2342" spans="13:14">
      <c r="M2342" s="187"/>
      <c r="N2342" s="187"/>
    </row>
    <row r="2343" spans="13:14">
      <c r="M2343" s="187"/>
      <c r="N2343" s="187"/>
    </row>
    <row r="2344" spans="13:14">
      <c r="M2344" s="187"/>
      <c r="N2344" s="187"/>
    </row>
    <row r="2345" spans="13:14">
      <c r="M2345" s="187"/>
      <c r="N2345" s="187"/>
    </row>
    <row r="2346" spans="13:14">
      <c r="M2346" s="187"/>
      <c r="N2346" s="187"/>
    </row>
    <row r="2347" spans="13:14">
      <c r="M2347" s="187"/>
      <c r="N2347" s="187"/>
    </row>
    <row r="2348" spans="13:14">
      <c r="M2348" s="187"/>
      <c r="N2348" s="187"/>
    </row>
    <row r="2349" spans="13:14">
      <c r="M2349" s="187"/>
      <c r="N2349" s="187"/>
    </row>
    <row r="2350" spans="13:14">
      <c r="M2350" s="187"/>
      <c r="N2350" s="187"/>
    </row>
    <row r="2351" spans="13:14">
      <c r="M2351" s="187"/>
      <c r="N2351" s="187"/>
    </row>
    <row r="2352" spans="13:14">
      <c r="M2352" s="187"/>
      <c r="N2352" s="187"/>
    </row>
    <row r="2353" spans="13:14">
      <c r="M2353" s="187"/>
      <c r="N2353" s="187"/>
    </row>
    <row r="2354" spans="13:14">
      <c r="M2354" s="187"/>
      <c r="N2354" s="187"/>
    </row>
    <row r="2355" spans="13:14">
      <c r="M2355" s="187"/>
      <c r="N2355" s="187"/>
    </row>
    <row r="2356" spans="13:14">
      <c r="M2356" s="187"/>
      <c r="N2356" s="187"/>
    </row>
    <row r="2357" spans="13:14">
      <c r="M2357" s="187"/>
      <c r="N2357" s="187"/>
    </row>
    <row r="2358" spans="13:14">
      <c r="M2358" s="187"/>
      <c r="N2358" s="187"/>
    </row>
    <row r="2359" spans="13:14">
      <c r="M2359" s="187"/>
      <c r="N2359" s="187"/>
    </row>
    <row r="2360" spans="13:14">
      <c r="M2360" s="187"/>
      <c r="N2360" s="187"/>
    </row>
    <row r="2361" spans="13:14">
      <c r="M2361" s="187"/>
      <c r="N2361" s="187"/>
    </row>
    <row r="2362" spans="13:14">
      <c r="M2362" s="187"/>
      <c r="N2362" s="187"/>
    </row>
    <row r="2363" spans="13:14">
      <c r="M2363" s="187"/>
      <c r="N2363" s="187"/>
    </row>
    <row r="2364" spans="13:14">
      <c r="M2364" s="187"/>
      <c r="N2364" s="187"/>
    </row>
    <row r="2365" spans="13:14">
      <c r="M2365" s="187"/>
      <c r="N2365" s="187"/>
    </row>
    <row r="2366" spans="13:14">
      <c r="M2366" s="187"/>
      <c r="N2366" s="187"/>
    </row>
    <row r="2367" spans="13:14">
      <c r="M2367" s="187"/>
      <c r="N2367" s="187"/>
    </row>
    <row r="2368" spans="13:14">
      <c r="M2368" s="187"/>
      <c r="N2368" s="187"/>
    </row>
    <row r="2369" spans="13:14">
      <c r="M2369" s="187"/>
      <c r="N2369" s="187"/>
    </row>
    <row r="2370" spans="13:14">
      <c r="M2370" s="187"/>
      <c r="N2370" s="187"/>
    </row>
    <row r="2371" spans="13:14">
      <c r="M2371" s="187"/>
      <c r="N2371" s="187"/>
    </row>
    <row r="2372" spans="13:14">
      <c r="M2372" s="187"/>
      <c r="N2372" s="187"/>
    </row>
    <row r="2373" spans="13:14">
      <c r="M2373" s="187"/>
      <c r="N2373" s="187"/>
    </row>
    <row r="2374" spans="13:14">
      <c r="M2374" s="187"/>
      <c r="N2374" s="187"/>
    </row>
    <row r="2375" spans="13:14">
      <c r="M2375" s="187"/>
      <c r="N2375" s="187"/>
    </row>
    <row r="2376" spans="13:14">
      <c r="M2376" s="187"/>
      <c r="N2376" s="187"/>
    </row>
    <row r="2377" spans="13:14">
      <c r="M2377" s="187"/>
      <c r="N2377" s="187"/>
    </row>
    <row r="2378" spans="13:14">
      <c r="M2378" s="187"/>
      <c r="N2378" s="187"/>
    </row>
    <row r="2379" spans="13:14">
      <c r="M2379" s="187"/>
      <c r="N2379" s="187"/>
    </row>
    <row r="2380" spans="13:14">
      <c r="M2380" s="187"/>
      <c r="N2380" s="187"/>
    </row>
    <row r="2381" spans="13:14">
      <c r="M2381" s="187"/>
      <c r="N2381" s="187"/>
    </row>
    <row r="2382" spans="13:14">
      <c r="M2382" s="187"/>
      <c r="N2382" s="187"/>
    </row>
    <row r="2383" spans="13:14">
      <c r="M2383" s="187"/>
      <c r="N2383" s="187"/>
    </row>
    <row r="2384" spans="13:14">
      <c r="M2384" s="187"/>
      <c r="N2384" s="187"/>
    </row>
    <row r="2385" spans="13:14">
      <c r="M2385" s="187"/>
      <c r="N2385" s="187"/>
    </row>
    <row r="2386" spans="13:14">
      <c r="M2386" s="187"/>
      <c r="N2386" s="187"/>
    </row>
    <row r="2387" spans="13:14">
      <c r="M2387" s="187"/>
      <c r="N2387" s="187"/>
    </row>
    <row r="2388" spans="13:14">
      <c r="M2388" s="187"/>
      <c r="N2388" s="187"/>
    </row>
    <row r="2389" spans="13:14">
      <c r="M2389" s="187"/>
      <c r="N2389" s="187"/>
    </row>
    <row r="2390" spans="13:14">
      <c r="M2390" s="187"/>
      <c r="N2390" s="187"/>
    </row>
    <row r="2391" spans="13:14">
      <c r="M2391" s="187"/>
      <c r="N2391" s="187"/>
    </row>
    <row r="2392" spans="13:14">
      <c r="M2392" s="187"/>
      <c r="N2392" s="187"/>
    </row>
    <row r="2393" spans="13:14">
      <c r="M2393" s="187"/>
      <c r="N2393" s="187"/>
    </row>
    <row r="2394" spans="13:14">
      <c r="M2394" s="187"/>
      <c r="N2394" s="187"/>
    </row>
    <row r="2395" spans="13:14">
      <c r="M2395" s="187"/>
      <c r="N2395" s="187"/>
    </row>
    <row r="2396" spans="13:14">
      <c r="M2396" s="187"/>
      <c r="N2396" s="187"/>
    </row>
    <row r="2397" spans="13:14">
      <c r="M2397" s="187"/>
      <c r="N2397" s="187"/>
    </row>
    <row r="2398" spans="13:14">
      <c r="M2398" s="187"/>
      <c r="N2398" s="187"/>
    </row>
    <row r="2399" spans="13:14">
      <c r="M2399" s="187"/>
      <c r="N2399" s="187"/>
    </row>
    <row r="2400" spans="13:14">
      <c r="M2400" s="187"/>
      <c r="N2400" s="187"/>
    </row>
    <row r="2401" spans="13:14">
      <c r="M2401" s="187"/>
      <c r="N2401" s="187"/>
    </row>
    <row r="2402" spans="13:14">
      <c r="M2402" s="187"/>
      <c r="N2402" s="187"/>
    </row>
    <row r="2403" spans="13:14">
      <c r="M2403" s="187"/>
      <c r="N2403" s="187"/>
    </row>
    <row r="2404" spans="13:14">
      <c r="M2404" s="187"/>
      <c r="N2404" s="187"/>
    </row>
    <row r="2405" spans="13:14">
      <c r="M2405" s="187"/>
      <c r="N2405" s="187"/>
    </row>
    <row r="2406" spans="13:14">
      <c r="M2406" s="187"/>
      <c r="N2406" s="187"/>
    </row>
    <row r="2407" spans="13:14">
      <c r="M2407" s="187"/>
      <c r="N2407" s="187"/>
    </row>
    <row r="2408" spans="13:14">
      <c r="M2408" s="187"/>
      <c r="N2408" s="187"/>
    </row>
    <row r="2409" spans="13:14">
      <c r="M2409" s="187"/>
      <c r="N2409" s="187"/>
    </row>
    <row r="2410" spans="13:14">
      <c r="M2410" s="187"/>
      <c r="N2410" s="187"/>
    </row>
    <row r="2411" spans="13:14">
      <c r="M2411" s="187"/>
      <c r="N2411" s="187"/>
    </row>
    <row r="2412" spans="13:14">
      <c r="M2412" s="187"/>
      <c r="N2412" s="187"/>
    </row>
    <row r="2413" spans="13:14">
      <c r="M2413" s="187"/>
      <c r="N2413" s="187"/>
    </row>
    <row r="2414" spans="13:14">
      <c r="M2414" s="187"/>
      <c r="N2414" s="187"/>
    </row>
    <row r="2415" spans="13:14">
      <c r="M2415" s="187"/>
      <c r="N2415" s="187"/>
    </row>
    <row r="2416" spans="13:14">
      <c r="M2416" s="187"/>
      <c r="N2416" s="187"/>
    </row>
    <row r="2417" spans="13:14">
      <c r="M2417" s="187"/>
      <c r="N2417" s="187"/>
    </row>
    <row r="2418" spans="13:14">
      <c r="M2418" s="187"/>
      <c r="N2418" s="187"/>
    </row>
    <row r="2419" spans="13:14">
      <c r="M2419" s="187"/>
      <c r="N2419" s="187"/>
    </row>
    <row r="2420" spans="13:14">
      <c r="M2420" s="187"/>
      <c r="N2420" s="187"/>
    </row>
    <row r="2421" spans="13:14">
      <c r="M2421" s="187"/>
      <c r="N2421" s="187"/>
    </row>
    <row r="2422" spans="13:14">
      <c r="M2422" s="187"/>
      <c r="N2422" s="187"/>
    </row>
    <row r="2423" spans="13:14">
      <c r="M2423" s="187"/>
      <c r="N2423" s="187"/>
    </row>
    <row r="2424" spans="13:14">
      <c r="M2424" s="187"/>
      <c r="N2424" s="187"/>
    </row>
    <row r="2425" spans="13:14">
      <c r="M2425" s="187"/>
      <c r="N2425" s="187"/>
    </row>
    <row r="2426" spans="13:14">
      <c r="M2426" s="187"/>
      <c r="N2426" s="187"/>
    </row>
    <row r="2427" spans="13:14">
      <c r="M2427" s="187"/>
      <c r="N2427" s="187"/>
    </row>
    <row r="2428" spans="13:14">
      <c r="M2428" s="187"/>
      <c r="N2428" s="187"/>
    </row>
    <row r="2429" spans="13:14">
      <c r="M2429" s="187"/>
      <c r="N2429" s="187"/>
    </row>
    <row r="2430" spans="13:14">
      <c r="M2430" s="187"/>
      <c r="N2430" s="187"/>
    </row>
    <row r="2431" spans="13:14">
      <c r="M2431" s="187"/>
      <c r="N2431" s="187"/>
    </row>
    <row r="2432" spans="13:14">
      <c r="M2432" s="187"/>
      <c r="N2432" s="187"/>
    </row>
    <row r="2433" spans="13:14">
      <c r="M2433" s="187"/>
      <c r="N2433" s="187"/>
    </row>
    <row r="2434" spans="13:14">
      <c r="M2434" s="187"/>
      <c r="N2434" s="187"/>
    </row>
    <row r="2435" spans="13:14">
      <c r="M2435" s="187"/>
      <c r="N2435" s="187"/>
    </row>
    <row r="2436" spans="13:14">
      <c r="M2436" s="187"/>
      <c r="N2436" s="187"/>
    </row>
    <row r="2437" spans="13:14">
      <c r="M2437" s="187"/>
      <c r="N2437" s="187"/>
    </row>
    <row r="2438" spans="13:14">
      <c r="M2438" s="187"/>
      <c r="N2438" s="187"/>
    </row>
    <row r="2439" spans="13:14">
      <c r="M2439" s="187"/>
      <c r="N2439" s="187"/>
    </row>
    <row r="2440" spans="13:14">
      <c r="M2440" s="187"/>
      <c r="N2440" s="187"/>
    </row>
    <row r="2441" spans="13:14">
      <c r="M2441" s="187"/>
      <c r="N2441" s="187"/>
    </row>
    <row r="2442" spans="13:14">
      <c r="M2442" s="187"/>
      <c r="N2442" s="187"/>
    </row>
    <row r="2443" spans="13:14">
      <c r="M2443" s="187"/>
      <c r="N2443" s="187"/>
    </row>
    <row r="2444" spans="13:14">
      <c r="M2444" s="187"/>
      <c r="N2444" s="187"/>
    </row>
    <row r="2445" spans="13:14">
      <c r="M2445" s="187"/>
      <c r="N2445" s="187"/>
    </row>
    <row r="2446" spans="13:14">
      <c r="M2446" s="187"/>
      <c r="N2446" s="187"/>
    </row>
    <row r="2447" spans="13:14">
      <c r="M2447" s="187"/>
      <c r="N2447" s="187"/>
    </row>
    <row r="2448" spans="13:14">
      <c r="M2448" s="187"/>
      <c r="N2448" s="187"/>
    </row>
    <row r="2449" spans="13:14">
      <c r="M2449" s="187"/>
      <c r="N2449" s="187"/>
    </row>
    <row r="2450" spans="13:14">
      <c r="M2450" s="187"/>
      <c r="N2450" s="187"/>
    </row>
    <row r="2451" spans="13:14">
      <c r="M2451" s="187"/>
      <c r="N2451" s="187"/>
    </row>
    <row r="2452" spans="13:14">
      <c r="M2452" s="187"/>
      <c r="N2452" s="187"/>
    </row>
    <row r="2453" spans="13:14">
      <c r="M2453" s="187"/>
      <c r="N2453" s="187"/>
    </row>
    <row r="2454" spans="13:14">
      <c r="M2454" s="187"/>
      <c r="N2454" s="187"/>
    </row>
    <row r="2455" spans="13:14">
      <c r="M2455" s="187"/>
      <c r="N2455" s="187"/>
    </row>
    <row r="2456" spans="13:14">
      <c r="M2456" s="187"/>
      <c r="N2456" s="187"/>
    </row>
    <row r="2457" spans="13:14">
      <c r="M2457" s="187"/>
      <c r="N2457" s="187"/>
    </row>
    <row r="2458" spans="13:14">
      <c r="M2458" s="187"/>
      <c r="N2458" s="187"/>
    </row>
    <row r="2459" spans="13:14">
      <c r="M2459" s="187"/>
      <c r="N2459" s="187"/>
    </row>
    <row r="2460" spans="13:14">
      <c r="M2460" s="187"/>
      <c r="N2460" s="187"/>
    </row>
    <row r="2461" spans="13:14">
      <c r="M2461" s="187"/>
      <c r="N2461" s="187"/>
    </row>
    <row r="2462" spans="13:14">
      <c r="M2462" s="187"/>
      <c r="N2462" s="187"/>
    </row>
    <row r="2463" spans="13:14">
      <c r="M2463" s="187"/>
      <c r="N2463" s="187"/>
    </row>
    <row r="2464" spans="13:14">
      <c r="M2464" s="187"/>
      <c r="N2464" s="187"/>
    </row>
    <row r="2465" spans="13:14">
      <c r="M2465" s="187"/>
      <c r="N2465" s="187"/>
    </row>
    <row r="2466" spans="13:14">
      <c r="M2466" s="187"/>
      <c r="N2466" s="187"/>
    </row>
    <row r="2467" spans="13:14">
      <c r="M2467" s="187"/>
      <c r="N2467" s="187"/>
    </row>
    <row r="2468" spans="13:14">
      <c r="M2468" s="187"/>
      <c r="N2468" s="187"/>
    </row>
    <row r="2469" spans="13:14">
      <c r="M2469" s="187"/>
      <c r="N2469" s="187"/>
    </row>
    <row r="2470" spans="13:14">
      <c r="M2470" s="187"/>
      <c r="N2470" s="187"/>
    </row>
    <row r="2471" spans="13:14">
      <c r="M2471" s="187"/>
      <c r="N2471" s="187"/>
    </row>
    <row r="2472" spans="13:14">
      <c r="M2472" s="187"/>
      <c r="N2472" s="187"/>
    </row>
    <row r="2473" spans="13:14">
      <c r="M2473" s="187"/>
      <c r="N2473" s="187"/>
    </row>
    <row r="2474" spans="13:14">
      <c r="M2474" s="187"/>
      <c r="N2474" s="187"/>
    </row>
    <row r="2475" spans="13:14">
      <c r="M2475" s="187"/>
      <c r="N2475" s="187"/>
    </row>
    <row r="2476" spans="13:14">
      <c r="M2476" s="187"/>
      <c r="N2476" s="187"/>
    </row>
    <row r="2477" spans="13:14">
      <c r="M2477" s="187"/>
      <c r="N2477" s="187"/>
    </row>
    <row r="2478" spans="13:14">
      <c r="M2478" s="187"/>
      <c r="N2478" s="187"/>
    </row>
    <row r="2479" spans="13:14">
      <c r="M2479" s="187"/>
      <c r="N2479" s="187"/>
    </row>
    <row r="2480" spans="13:14">
      <c r="M2480" s="187"/>
      <c r="N2480" s="187"/>
    </row>
    <row r="2481" spans="13:14">
      <c r="M2481" s="187"/>
      <c r="N2481" s="187"/>
    </row>
    <row r="2482" spans="13:14">
      <c r="M2482" s="187"/>
      <c r="N2482" s="187"/>
    </row>
    <row r="2483" spans="13:14">
      <c r="M2483" s="187"/>
      <c r="N2483" s="187"/>
    </row>
    <row r="2484" spans="13:14">
      <c r="M2484" s="187"/>
      <c r="N2484" s="187"/>
    </row>
    <row r="2485" spans="13:14">
      <c r="M2485" s="187"/>
      <c r="N2485" s="187"/>
    </row>
    <row r="2486" spans="13:14">
      <c r="M2486" s="187"/>
      <c r="N2486" s="187"/>
    </row>
    <row r="2487" spans="13:14">
      <c r="M2487" s="187"/>
      <c r="N2487" s="187"/>
    </row>
    <row r="2488" spans="13:14">
      <c r="M2488" s="187"/>
      <c r="N2488" s="187"/>
    </row>
    <row r="2489" spans="13:14">
      <c r="M2489" s="187"/>
      <c r="N2489" s="187"/>
    </row>
    <row r="2490" spans="13:14">
      <c r="M2490" s="187"/>
      <c r="N2490" s="187"/>
    </row>
    <row r="2491" spans="13:14">
      <c r="M2491" s="187"/>
      <c r="N2491" s="187"/>
    </row>
    <row r="2492" spans="13:14">
      <c r="M2492" s="187"/>
      <c r="N2492" s="187"/>
    </row>
    <row r="2493" spans="13:14">
      <c r="M2493" s="187"/>
      <c r="N2493" s="187"/>
    </row>
    <row r="2494" spans="13:14">
      <c r="M2494" s="187"/>
      <c r="N2494" s="187"/>
    </row>
    <row r="2495" spans="13:14">
      <c r="M2495" s="187"/>
      <c r="N2495" s="187"/>
    </row>
    <row r="2496" spans="13:14">
      <c r="M2496" s="187"/>
      <c r="N2496" s="187"/>
    </row>
    <row r="2497" spans="13:14">
      <c r="M2497" s="187"/>
      <c r="N2497" s="187"/>
    </row>
    <row r="2498" spans="13:14">
      <c r="M2498" s="187"/>
      <c r="N2498" s="187"/>
    </row>
    <row r="2499" spans="13:14">
      <c r="M2499" s="187"/>
      <c r="N2499" s="187"/>
    </row>
    <row r="2500" spans="13:14">
      <c r="M2500" s="187"/>
      <c r="N2500" s="187"/>
    </row>
    <row r="2501" spans="13:14">
      <c r="M2501" s="187"/>
      <c r="N2501" s="187"/>
    </row>
    <row r="2502" spans="13:14">
      <c r="M2502" s="187"/>
      <c r="N2502" s="187"/>
    </row>
    <row r="2503" spans="13:14">
      <c r="M2503" s="187"/>
      <c r="N2503" s="187"/>
    </row>
    <row r="2504" spans="13:14">
      <c r="M2504" s="187"/>
      <c r="N2504" s="187"/>
    </row>
    <row r="2505" spans="13:14">
      <c r="M2505" s="187"/>
      <c r="N2505" s="187"/>
    </row>
    <row r="2506" spans="13:14">
      <c r="M2506" s="187"/>
      <c r="N2506" s="187"/>
    </row>
    <row r="2507" spans="13:14">
      <c r="M2507" s="187"/>
      <c r="N2507" s="187"/>
    </row>
    <row r="2508" spans="13:14">
      <c r="M2508" s="187"/>
      <c r="N2508" s="187"/>
    </row>
    <row r="2509" spans="13:14">
      <c r="M2509" s="187"/>
      <c r="N2509" s="187"/>
    </row>
    <row r="2510" spans="13:14">
      <c r="M2510" s="187"/>
      <c r="N2510" s="187"/>
    </row>
    <row r="2511" spans="13:14">
      <c r="M2511" s="187"/>
      <c r="N2511" s="187"/>
    </row>
    <row r="2512" spans="13:14">
      <c r="M2512" s="187"/>
      <c r="N2512" s="187"/>
    </row>
    <row r="2513" spans="13:14">
      <c r="M2513" s="187"/>
      <c r="N2513" s="187"/>
    </row>
    <row r="2514" spans="13:14">
      <c r="M2514" s="187"/>
      <c r="N2514" s="187"/>
    </row>
    <row r="2515" spans="13:14">
      <c r="M2515" s="187"/>
      <c r="N2515" s="187"/>
    </row>
    <row r="2516" spans="13:14">
      <c r="M2516" s="187"/>
      <c r="N2516" s="187"/>
    </row>
    <row r="2517" spans="13:14">
      <c r="M2517" s="187"/>
      <c r="N2517" s="187"/>
    </row>
    <row r="2518" spans="13:14">
      <c r="M2518" s="187"/>
      <c r="N2518" s="187"/>
    </row>
    <row r="2519" spans="13:14">
      <c r="M2519" s="187"/>
      <c r="N2519" s="187"/>
    </row>
    <row r="2520" spans="13:14">
      <c r="M2520" s="187"/>
      <c r="N2520" s="187"/>
    </row>
    <row r="2521" spans="13:14">
      <c r="M2521" s="187"/>
      <c r="N2521" s="187"/>
    </row>
    <row r="2522" spans="13:14">
      <c r="M2522" s="187"/>
      <c r="N2522" s="187"/>
    </row>
    <row r="2523" spans="13:14">
      <c r="M2523" s="187"/>
      <c r="N2523" s="187"/>
    </row>
    <row r="2524" spans="13:14">
      <c r="M2524" s="187"/>
      <c r="N2524" s="187"/>
    </row>
    <row r="2525" spans="13:14">
      <c r="M2525" s="187"/>
      <c r="N2525" s="187"/>
    </row>
    <row r="2526" spans="13:14">
      <c r="M2526" s="187"/>
      <c r="N2526" s="187"/>
    </row>
    <row r="2527" spans="13:14">
      <c r="M2527" s="187"/>
      <c r="N2527" s="187"/>
    </row>
    <row r="2528" spans="13:14">
      <c r="M2528" s="187"/>
      <c r="N2528" s="187"/>
    </row>
    <row r="2529" spans="13:14">
      <c r="M2529" s="187"/>
      <c r="N2529" s="187"/>
    </row>
    <row r="2530" spans="13:14">
      <c r="M2530" s="187"/>
      <c r="N2530" s="187"/>
    </row>
    <row r="2531" spans="13:14">
      <c r="M2531" s="187"/>
      <c r="N2531" s="187"/>
    </row>
    <row r="2532" spans="13:14">
      <c r="M2532" s="187"/>
      <c r="N2532" s="187"/>
    </row>
    <row r="2533" spans="13:14">
      <c r="M2533" s="187"/>
      <c r="N2533" s="187"/>
    </row>
    <row r="2534" spans="13:14">
      <c r="M2534" s="187"/>
      <c r="N2534" s="187"/>
    </row>
    <row r="2535" spans="13:14">
      <c r="M2535" s="187"/>
      <c r="N2535" s="187"/>
    </row>
    <row r="2536" spans="13:14">
      <c r="M2536" s="187"/>
      <c r="N2536" s="187"/>
    </row>
    <row r="2537" spans="13:14">
      <c r="M2537" s="187"/>
      <c r="N2537" s="187"/>
    </row>
    <row r="2538" spans="13:14">
      <c r="M2538" s="187"/>
      <c r="N2538" s="187"/>
    </row>
    <row r="2539" spans="13:14">
      <c r="M2539" s="187"/>
      <c r="N2539" s="187"/>
    </row>
    <row r="2540" spans="13:14">
      <c r="M2540" s="187"/>
      <c r="N2540" s="187"/>
    </row>
    <row r="2541" spans="13:14">
      <c r="M2541" s="187"/>
      <c r="N2541" s="187"/>
    </row>
    <row r="2542" spans="13:14">
      <c r="M2542" s="187"/>
      <c r="N2542" s="187"/>
    </row>
    <row r="2543" spans="13:14">
      <c r="M2543" s="187"/>
      <c r="N2543" s="187"/>
    </row>
    <row r="2544" spans="13:14">
      <c r="M2544" s="187"/>
      <c r="N2544" s="187"/>
    </row>
    <row r="2545" spans="13:14">
      <c r="M2545" s="187"/>
      <c r="N2545" s="187"/>
    </row>
    <row r="2546" spans="13:14">
      <c r="M2546" s="187"/>
      <c r="N2546" s="187"/>
    </row>
    <row r="2547" spans="13:14">
      <c r="M2547" s="187"/>
      <c r="N2547" s="187"/>
    </row>
    <row r="2548" spans="13:14">
      <c r="M2548" s="187"/>
      <c r="N2548" s="187"/>
    </row>
    <row r="2549" spans="13:14">
      <c r="M2549" s="187"/>
      <c r="N2549" s="187"/>
    </row>
    <row r="2550" spans="13:14">
      <c r="M2550" s="187"/>
      <c r="N2550" s="187"/>
    </row>
    <row r="2551" spans="13:14">
      <c r="M2551" s="187"/>
      <c r="N2551" s="187"/>
    </row>
    <row r="2552" spans="13:14">
      <c r="M2552" s="187"/>
      <c r="N2552" s="187"/>
    </row>
    <row r="2553" spans="13:14">
      <c r="M2553" s="187"/>
      <c r="N2553" s="187"/>
    </row>
    <row r="2554" spans="13:14">
      <c r="M2554" s="187"/>
      <c r="N2554" s="187"/>
    </row>
    <row r="2555" spans="13:14">
      <c r="M2555" s="187"/>
      <c r="N2555" s="187"/>
    </row>
    <row r="2556" spans="13:14">
      <c r="M2556" s="187"/>
      <c r="N2556" s="187"/>
    </row>
    <row r="2557" spans="13:14">
      <c r="M2557" s="187"/>
      <c r="N2557" s="187"/>
    </row>
    <row r="2558" spans="13:14">
      <c r="M2558" s="187"/>
      <c r="N2558" s="187"/>
    </row>
    <row r="2559" spans="13:14">
      <c r="M2559" s="187"/>
      <c r="N2559" s="187"/>
    </row>
    <row r="2560" spans="13:14">
      <c r="M2560" s="187"/>
      <c r="N2560" s="187"/>
    </row>
    <row r="2561" spans="13:14">
      <c r="M2561" s="187"/>
      <c r="N2561" s="187"/>
    </row>
    <row r="2562" spans="13:14">
      <c r="M2562" s="187"/>
      <c r="N2562" s="187"/>
    </row>
    <row r="2563" spans="13:14">
      <c r="M2563" s="187"/>
      <c r="N2563" s="187"/>
    </row>
    <row r="2564" spans="13:14">
      <c r="M2564" s="187"/>
      <c r="N2564" s="187"/>
    </row>
    <row r="2565" spans="13:14">
      <c r="M2565" s="187"/>
      <c r="N2565" s="187"/>
    </row>
    <row r="2566" spans="13:14">
      <c r="M2566" s="187"/>
      <c r="N2566" s="187"/>
    </row>
    <row r="2567" spans="13:14">
      <c r="M2567" s="187"/>
      <c r="N2567" s="187"/>
    </row>
    <row r="2568" spans="13:14">
      <c r="M2568" s="187"/>
      <c r="N2568" s="187"/>
    </row>
    <row r="2569" spans="13:14">
      <c r="M2569" s="187"/>
      <c r="N2569" s="187"/>
    </row>
    <row r="2570" spans="13:14">
      <c r="M2570" s="187"/>
      <c r="N2570" s="187"/>
    </row>
    <row r="2571" spans="13:14">
      <c r="M2571" s="187"/>
      <c r="N2571" s="187"/>
    </row>
    <row r="2572" spans="13:14">
      <c r="M2572" s="187"/>
      <c r="N2572" s="187"/>
    </row>
    <row r="2573" spans="13:14">
      <c r="M2573" s="187"/>
      <c r="N2573" s="187"/>
    </row>
    <row r="2574" spans="13:14">
      <c r="M2574" s="187"/>
      <c r="N2574" s="187"/>
    </row>
    <row r="2575" spans="13:14">
      <c r="M2575" s="187"/>
      <c r="N2575" s="187"/>
    </row>
    <row r="2576" spans="13:14">
      <c r="M2576" s="187"/>
      <c r="N2576" s="187"/>
    </row>
    <row r="2577" spans="13:14">
      <c r="M2577" s="187"/>
      <c r="N2577" s="187"/>
    </row>
    <row r="2578" spans="13:14">
      <c r="M2578" s="187"/>
      <c r="N2578" s="187"/>
    </row>
    <row r="2579" spans="13:14">
      <c r="M2579" s="187"/>
      <c r="N2579" s="187"/>
    </row>
    <row r="2580" spans="13:14">
      <c r="M2580" s="187"/>
      <c r="N2580" s="187"/>
    </row>
    <row r="2581" spans="13:14">
      <c r="M2581" s="187"/>
      <c r="N2581" s="187"/>
    </row>
    <row r="2582" spans="13:14">
      <c r="M2582" s="187"/>
      <c r="N2582" s="187"/>
    </row>
    <row r="2583" spans="13:14">
      <c r="M2583" s="187"/>
      <c r="N2583" s="187"/>
    </row>
    <row r="2584" spans="13:14">
      <c r="M2584" s="187"/>
      <c r="N2584" s="187"/>
    </row>
    <row r="2585" spans="13:14">
      <c r="M2585" s="187"/>
      <c r="N2585" s="187"/>
    </row>
    <row r="2586" spans="13:14">
      <c r="M2586" s="187"/>
      <c r="N2586" s="187"/>
    </row>
    <row r="2587" spans="13:14">
      <c r="M2587" s="187"/>
      <c r="N2587" s="187"/>
    </row>
    <row r="2588" spans="13:14">
      <c r="M2588" s="187"/>
      <c r="N2588" s="187"/>
    </row>
    <row r="2589" spans="13:14">
      <c r="M2589" s="187"/>
      <c r="N2589" s="187"/>
    </row>
    <row r="2590" spans="13:14">
      <c r="M2590" s="187"/>
      <c r="N2590" s="187"/>
    </row>
    <row r="2591" spans="13:14">
      <c r="M2591" s="187"/>
      <c r="N2591" s="187"/>
    </row>
    <row r="2592" spans="13:14">
      <c r="M2592" s="187"/>
      <c r="N2592" s="187"/>
    </row>
    <row r="2593" spans="13:14">
      <c r="M2593" s="187"/>
      <c r="N2593" s="187"/>
    </row>
    <row r="2594" spans="13:14">
      <c r="M2594" s="187"/>
      <c r="N2594" s="187"/>
    </row>
    <row r="2595" spans="13:14">
      <c r="M2595" s="187"/>
      <c r="N2595" s="187"/>
    </row>
    <row r="2596" spans="13:14">
      <c r="M2596" s="187"/>
      <c r="N2596" s="187"/>
    </row>
    <row r="2597" spans="13:14">
      <c r="M2597" s="187"/>
      <c r="N2597" s="187"/>
    </row>
    <row r="2598" spans="13:14">
      <c r="M2598" s="187"/>
      <c r="N2598" s="187"/>
    </row>
    <row r="2599" spans="13:14">
      <c r="M2599" s="187"/>
      <c r="N2599" s="187"/>
    </row>
    <row r="2600" spans="13:14">
      <c r="M2600" s="187"/>
      <c r="N2600" s="187"/>
    </row>
    <row r="2601" spans="13:14">
      <c r="M2601" s="187"/>
      <c r="N2601" s="187"/>
    </row>
    <row r="2602" spans="13:14">
      <c r="M2602" s="187"/>
      <c r="N2602" s="187"/>
    </row>
    <row r="2603" spans="13:14">
      <c r="M2603" s="187"/>
      <c r="N2603" s="187"/>
    </row>
    <row r="2604" spans="13:14">
      <c r="M2604" s="187"/>
      <c r="N2604" s="187"/>
    </row>
    <row r="2605" spans="13:14">
      <c r="M2605" s="187"/>
      <c r="N2605" s="187"/>
    </row>
    <row r="2606" spans="13:14">
      <c r="M2606" s="187"/>
      <c r="N2606" s="187"/>
    </row>
    <row r="2607" spans="13:14">
      <c r="M2607" s="187"/>
      <c r="N2607" s="187"/>
    </row>
    <row r="2608" spans="13:14">
      <c r="M2608" s="187"/>
      <c r="N2608" s="187"/>
    </row>
    <row r="2609" spans="13:14">
      <c r="M2609" s="187"/>
      <c r="N2609" s="187"/>
    </row>
    <row r="2610" spans="13:14">
      <c r="M2610" s="187"/>
      <c r="N2610" s="187"/>
    </row>
    <row r="2611" spans="13:14">
      <c r="M2611" s="187"/>
      <c r="N2611" s="187"/>
    </row>
    <row r="2612" spans="13:14">
      <c r="M2612" s="187"/>
      <c r="N2612" s="187"/>
    </row>
    <row r="2613" spans="13:14">
      <c r="M2613" s="187"/>
      <c r="N2613" s="187"/>
    </row>
    <row r="2614" spans="13:14">
      <c r="M2614" s="187"/>
      <c r="N2614" s="187"/>
    </row>
    <row r="2615" spans="13:14">
      <c r="M2615" s="187"/>
      <c r="N2615" s="187"/>
    </row>
    <row r="2616" spans="13:14">
      <c r="M2616" s="187"/>
      <c r="N2616" s="187"/>
    </row>
    <row r="2617" spans="13:14">
      <c r="M2617" s="187"/>
      <c r="N2617" s="187"/>
    </row>
    <row r="2618" spans="13:14">
      <c r="M2618" s="187"/>
      <c r="N2618" s="187"/>
    </row>
    <row r="2619" spans="13:14">
      <c r="M2619" s="187"/>
      <c r="N2619" s="187"/>
    </row>
    <row r="2620" spans="13:14">
      <c r="M2620" s="187"/>
      <c r="N2620" s="187"/>
    </row>
    <row r="2621" spans="13:14">
      <c r="M2621" s="187"/>
      <c r="N2621" s="187"/>
    </row>
    <row r="2622" spans="13:14">
      <c r="M2622" s="187"/>
      <c r="N2622" s="187"/>
    </row>
    <row r="2623" spans="13:14">
      <c r="M2623" s="187"/>
      <c r="N2623" s="187"/>
    </row>
    <row r="2624" spans="13:14">
      <c r="M2624" s="187"/>
      <c r="N2624" s="187"/>
    </row>
    <row r="2625" spans="13:14">
      <c r="M2625" s="187"/>
      <c r="N2625" s="187"/>
    </row>
    <row r="2626" spans="13:14">
      <c r="M2626" s="187"/>
      <c r="N2626" s="187"/>
    </row>
    <row r="2627" spans="13:14">
      <c r="M2627" s="187"/>
      <c r="N2627" s="187"/>
    </row>
    <row r="2628" spans="13:14">
      <c r="M2628" s="187"/>
      <c r="N2628" s="187"/>
    </row>
    <row r="2629" spans="13:14">
      <c r="M2629" s="187"/>
      <c r="N2629" s="187"/>
    </row>
    <row r="2630" spans="13:14">
      <c r="M2630" s="187"/>
      <c r="N2630" s="187"/>
    </row>
    <row r="2631" spans="13:14">
      <c r="M2631" s="187"/>
      <c r="N2631" s="187"/>
    </row>
    <row r="2632" spans="13:14">
      <c r="M2632" s="187"/>
      <c r="N2632" s="187"/>
    </row>
  </sheetData>
  <phoneticPr fontId="0" type="noConversion"/>
  <hyperlinks>
    <hyperlink ref="O134" location="INDICE!C3" display="Volver al Indice"/>
    <hyperlink ref="B1" location="INDICE!C3" display="Volver al Indice"/>
    <hyperlink ref="G132" location="INDICE!C3" display="Volver al Indice"/>
  </hyperlinks>
  <printOptions horizontalCentered="1"/>
  <pageMargins left="0.19685039370078741" right="0.19685039370078741" top="0.19685039370078741" bottom="0.19685039370078741" header="0" footer="0"/>
  <pageSetup scale="71" fitToHeight="2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22">
    <pageSetUpPr fitToPage="1"/>
  </sheetPr>
  <dimension ref="A1:P58"/>
  <sheetViews>
    <sheetView topLeftCell="H1" zoomScale="75" workbookViewId="0">
      <selection activeCell="X17" sqref="X17"/>
    </sheetView>
  </sheetViews>
  <sheetFormatPr baseColWidth="10" defaultColWidth="4.5703125" defaultRowHeight="12.75"/>
  <cols>
    <col min="1" max="1" width="4.5703125" customWidth="1"/>
    <col min="2" max="2" width="29.85546875" bestFit="1" customWidth="1"/>
    <col min="3" max="3" width="11.5703125" bestFit="1" customWidth="1"/>
    <col min="4" max="4" width="11.5703125" customWidth="1"/>
    <col min="5" max="5" width="13.42578125" customWidth="1"/>
    <col min="6" max="7" width="11.5703125" bestFit="1" customWidth="1"/>
    <col min="8" max="8" width="12.28515625" customWidth="1"/>
    <col min="9" max="9" width="11.5703125" customWidth="1"/>
    <col min="10" max="10" width="11.5703125" bestFit="1" customWidth="1"/>
    <col min="11" max="11" width="13.7109375" bestFit="1" customWidth="1"/>
    <col min="12" max="12" width="11.5703125" customWidth="1"/>
    <col min="13" max="13" width="12.7109375" bestFit="1" customWidth="1"/>
    <col min="14" max="14" width="13.42578125" bestFit="1" customWidth="1"/>
    <col min="15" max="15" width="13.1406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192" t="s">
        <v>215</v>
      </c>
      <c r="C2" s="193"/>
      <c r="D2" s="193"/>
      <c r="E2" s="193"/>
      <c r="F2" s="193"/>
      <c r="G2" s="193"/>
      <c r="H2" s="193"/>
      <c r="I2" s="193"/>
      <c r="P2" s="4"/>
    </row>
    <row r="3" spans="1:16" ht="15.75">
      <c r="A3" s="4"/>
      <c r="B3" s="194">
        <v>2012</v>
      </c>
      <c r="C3" s="193"/>
      <c r="D3" s="193"/>
      <c r="E3" s="193"/>
      <c r="F3" s="193"/>
      <c r="G3" s="193"/>
      <c r="H3" s="193"/>
      <c r="I3" s="193"/>
      <c r="P3" s="4"/>
    </row>
    <row r="4" spans="1:16" ht="13.5" thickBot="1">
      <c r="A4" s="4"/>
      <c r="B4" s="2" t="s">
        <v>9</v>
      </c>
      <c r="C4" s="195"/>
      <c r="D4" s="195"/>
      <c r="E4" s="195"/>
      <c r="F4" s="195"/>
      <c r="G4" s="195"/>
      <c r="H4" s="195"/>
      <c r="I4" s="195"/>
      <c r="P4" s="4"/>
    </row>
    <row r="5" spans="1:16" ht="15.75" thickTop="1">
      <c r="A5" s="4"/>
      <c r="B5" s="196" t="s">
        <v>216</v>
      </c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10</v>
      </c>
      <c r="I5" s="66" t="s">
        <v>5</v>
      </c>
      <c r="J5" s="66" t="s">
        <v>6</v>
      </c>
      <c r="K5" s="66" t="s">
        <v>7</v>
      </c>
      <c r="L5" s="66" t="s">
        <v>8</v>
      </c>
      <c r="M5" s="67" t="s">
        <v>11</v>
      </c>
      <c r="N5" s="66" t="s">
        <v>12</v>
      </c>
      <c r="O5" s="197" t="s">
        <v>13</v>
      </c>
      <c r="P5" s="4"/>
    </row>
    <row r="6" spans="1:16" ht="16.5">
      <c r="A6" s="4"/>
      <c r="B6" s="198"/>
      <c r="C6" s="199"/>
      <c r="D6" s="199"/>
      <c r="E6" s="199"/>
      <c r="F6" s="199"/>
      <c r="G6" s="199"/>
      <c r="H6" s="199"/>
      <c r="I6" s="200"/>
      <c r="J6" s="190"/>
      <c r="K6" s="190"/>
      <c r="L6" s="190"/>
      <c r="M6" s="201"/>
      <c r="N6" s="190"/>
      <c r="O6" s="202"/>
      <c r="P6" s="4"/>
    </row>
    <row r="7" spans="1:16" ht="24.95" customHeight="1">
      <c r="A7" s="4"/>
      <c r="B7" s="203" t="s">
        <v>217</v>
      </c>
      <c r="C7" s="12">
        <v>1362208</v>
      </c>
      <c r="D7" s="12">
        <v>1365438</v>
      </c>
      <c r="E7" s="12">
        <v>1354806</v>
      </c>
      <c r="F7" s="12">
        <v>1344969</v>
      </c>
      <c r="G7" s="12">
        <v>1334824</v>
      </c>
      <c r="H7" s="12">
        <v>1324033</v>
      </c>
      <c r="I7" s="204">
        <v>1332788</v>
      </c>
      <c r="J7" s="204">
        <v>1342438</v>
      </c>
      <c r="K7" s="204">
        <v>1344594</v>
      </c>
      <c r="L7" s="204">
        <f>1337433-919</f>
        <v>1336514</v>
      </c>
      <c r="M7" s="204">
        <f>1334938-738</f>
        <v>1334200</v>
      </c>
      <c r="N7" s="143">
        <f>1350816-963</f>
        <v>1349853</v>
      </c>
      <c r="O7" s="205">
        <f>AVERAGE(C7:N7)</f>
        <v>1343888.75</v>
      </c>
      <c r="P7" s="4"/>
    </row>
    <row r="8" spans="1:16" ht="24.95" customHeight="1">
      <c r="A8" s="4"/>
      <c r="B8" s="203" t="s">
        <v>834</v>
      </c>
      <c r="C8" s="12">
        <v>1207</v>
      </c>
      <c r="D8" s="12">
        <v>1084</v>
      </c>
      <c r="E8" s="12">
        <v>977</v>
      </c>
      <c r="F8" s="12">
        <v>948</v>
      </c>
      <c r="G8" s="12">
        <v>1083</v>
      </c>
      <c r="H8" s="12">
        <v>874</v>
      </c>
      <c r="I8" s="204">
        <v>980</v>
      </c>
      <c r="J8" s="204">
        <v>1037</v>
      </c>
      <c r="K8" s="143">
        <v>884</v>
      </c>
      <c r="L8" s="143">
        <v>919</v>
      </c>
      <c r="M8" s="143">
        <v>738</v>
      </c>
      <c r="N8" s="143">
        <v>963</v>
      </c>
      <c r="O8" s="205">
        <f t="shared" ref="O8:O15" si="0">AVERAGE(C8:N8)</f>
        <v>974.5</v>
      </c>
      <c r="P8" s="4"/>
    </row>
    <row r="9" spans="1:16" ht="24.95" customHeight="1">
      <c r="A9" s="4"/>
      <c r="B9" s="203" t="s">
        <v>218</v>
      </c>
      <c r="C9" s="12">
        <v>5785</v>
      </c>
      <c r="D9" s="12">
        <v>5593</v>
      </c>
      <c r="E9" s="12">
        <v>5327</v>
      </c>
      <c r="F9" s="12">
        <v>5086</v>
      </c>
      <c r="G9" s="12">
        <v>5314</v>
      </c>
      <c r="H9" s="12">
        <v>5699</v>
      </c>
      <c r="I9" s="204">
        <v>5428</v>
      </c>
      <c r="J9" s="204">
        <v>5220</v>
      </c>
      <c r="K9" s="143">
        <v>5191</v>
      </c>
      <c r="L9" s="143">
        <v>4239</v>
      </c>
      <c r="M9" s="143">
        <v>4517</v>
      </c>
      <c r="N9" s="143">
        <v>4806</v>
      </c>
      <c r="O9" s="205">
        <f t="shared" si="0"/>
        <v>5183.75</v>
      </c>
      <c r="P9" s="4"/>
    </row>
    <row r="10" spans="1:16" ht="24.95" customHeight="1">
      <c r="A10" s="4"/>
      <c r="B10" s="203" t="s">
        <v>219</v>
      </c>
      <c r="C10" s="12">
        <v>727145</v>
      </c>
      <c r="D10" s="12">
        <v>728502</v>
      </c>
      <c r="E10" s="12">
        <v>721661</v>
      </c>
      <c r="F10" s="12">
        <v>717258</v>
      </c>
      <c r="G10" s="12">
        <v>710818</v>
      </c>
      <c r="H10" s="12">
        <v>703936</v>
      </c>
      <c r="I10" s="204">
        <v>705054</v>
      </c>
      <c r="J10" s="204">
        <v>708911</v>
      </c>
      <c r="K10" s="143">
        <v>709719</v>
      </c>
      <c r="L10" s="143">
        <v>703189</v>
      </c>
      <c r="M10" s="143">
        <v>700870</v>
      </c>
      <c r="N10" s="143">
        <v>711616</v>
      </c>
      <c r="O10" s="205">
        <f t="shared" si="0"/>
        <v>712389.91666666663</v>
      </c>
      <c r="P10" s="4"/>
    </row>
    <row r="11" spans="1:16" ht="24.95" customHeight="1">
      <c r="A11" s="4"/>
      <c r="B11" s="203" t="s">
        <v>262</v>
      </c>
      <c r="C11" s="12">
        <v>3361</v>
      </c>
      <c r="D11" s="12">
        <v>3361</v>
      </c>
      <c r="E11" s="12">
        <v>3350</v>
      </c>
      <c r="F11" s="12">
        <v>3327</v>
      </c>
      <c r="G11" s="12">
        <v>3328</v>
      </c>
      <c r="H11" s="12">
        <v>3319</v>
      </c>
      <c r="I11" s="204">
        <v>3277</v>
      </c>
      <c r="J11" s="204">
        <v>3255</v>
      </c>
      <c r="K11" s="143">
        <v>3272</v>
      </c>
      <c r="L11" s="143">
        <v>3107</v>
      </c>
      <c r="M11" s="143">
        <v>3073</v>
      </c>
      <c r="N11" s="143">
        <v>3107</v>
      </c>
      <c r="O11" s="205">
        <f t="shared" si="0"/>
        <v>3261.4166666666665</v>
      </c>
      <c r="P11" s="4"/>
    </row>
    <row r="12" spans="1:16" ht="24.95" customHeight="1">
      <c r="A12" s="4"/>
      <c r="B12" s="203" t="s">
        <v>263</v>
      </c>
      <c r="C12" s="12">
        <v>974</v>
      </c>
      <c r="D12" s="12">
        <v>974</v>
      </c>
      <c r="E12" s="12">
        <v>954</v>
      </c>
      <c r="F12" s="12">
        <v>941</v>
      </c>
      <c r="G12" s="12">
        <v>908</v>
      </c>
      <c r="H12" s="12">
        <v>892</v>
      </c>
      <c r="I12" s="204">
        <v>904</v>
      </c>
      <c r="J12" s="204">
        <v>889</v>
      </c>
      <c r="K12" s="143">
        <v>877</v>
      </c>
      <c r="L12" s="143">
        <v>974</v>
      </c>
      <c r="M12" s="143">
        <v>868</v>
      </c>
      <c r="N12" s="143">
        <v>881</v>
      </c>
      <c r="O12" s="205">
        <f t="shared" si="0"/>
        <v>919.66666666666663</v>
      </c>
      <c r="P12" s="4"/>
    </row>
    <row r="13" spans="1:16" ht="15">
      <c r="A13" s="4"/>
      <c r="B13" s="206" t="s">
        <v>220</v>
      </c>
      <c r="C13" s="207">
        <f t="shared" ref="C13:G13" si="1">SUM(C7:C12)</f>
        <v>2100680</v>
      </c>
      <c r="D13" s="207">
        <f t="shared" si="1"/>
        <v>2104952</v>
      </c>
      <c r="E13" s="207">
        <f t="shared" si="1"/>
        <v>2087075</v>
      </c>
      <c r="F13" s="207">
        <f t="shared" si="1"/>
        <v>2072529</v>
      </c>
      <c r="G13" s="207">
        <f t="shared" si="1"/>
        <v>2056275</v>
      </c>
      <c r="H13" s="207">
        <f t="shared" ref="H13:O13" si="2">SUM(H7:H12)</f>
        <v>2038753</v>
      </c>
      <c r="I13" s="208">
        <f t="shared" si="2"/>
        <v>2048431</v>
      </c>
      <c r="J13" s="208">
        <f t="shared" ref="J13" si="3">SUM(J6:J12)</f>
        <v>2061750</v>
      </c>
      <c r="K13" s="209">
        <f t="shared" si="2"/>
        <v>2064537</v>
      </c>
      <c r="L13" s="209">
        <f t="shared" si="2"/>
        <v>2048942</v>
      </c>
      <c r="M13" s="209">
        <f t="shared" ref="M13:N13" si="4">SUM(M6:M12)</f>
        <v>2044266</v>
      </c>
      <c r="N13" s="209">
        <f t="shared" si="4"/>
        <v>2071226</v>
      </c>
      <c r="O13" s="210">
        <f t="shared" si="2"/>
        <v>2066618</v>
      </c>
      <c r="P13" s="4"/>
    </row>
    <row r="14" spans="1:16" ht="30.75" customHeight="1">
      <c r="A14" s="4"/>
      <c r="B14" s="211" t="s">
        <v>221</v>
      </c>
      <c r="C14" s="272">
        <v>853186</v>
      </c>
      <c r="D14" s="272">
        <v>854469</v>
      </c>
      <c r="E14" s="272">
        <v>848211</v>
      </c>
      <c r="F14" s="273">
        <v>843080</v>
      </c>
      <c r="G14" s="272">
        <v>835370</v>
      </c>
      <c r="H14" s="272">
        <v>849673</v>
      </c>
      <c r="I14" s="295">
        <v>831297</v>
      </c>
      <c r="J14" s="295">
        <v>836285</v>
      </c>
      <c r="K14" s="295">
        <v>838088</v>
      </c>
      <c r="L14" s="234">
        <v>837235</v>
      </c>
      <c r="M14" s="234">
        <v>835177</v>
      </c>
      <c r="N14" s="262">
        <v>839505</v>
      </c>
      <c r="O14" s="205">
        <f t="shared" si="0"/>
        <v>841798</v>
      </c>
      <c r="P14" s="4"/>
    </row>
    <row r="15" spans="1:16" ht="34.5" customHeight="1" thickBot="1">
      <c r="A15" s="4"/>
      <c r="B15" s="212" t="s">
        <v>222</v>
      </c>
      <c r="C15" s="369">
        <v>15259855.816</v>
      </c>
      <c r="D15" s="369">
        <v>15277105.864</v>
      </c>
      <c r="E15" s="213">
        <v>15137301.368000001</v>
      </c>
      <c r="F15" s="369">
        <v>15047204.073999997</v>
      </c>
      <c r="G15" s="369">
        <v>14935380.005999997</v>
      </c>
      <c r="H15" s="213">
        <v>14795694.943999998</v>
      </c>
      <c r="I15" s="370">
        <v>14876631.48</v>
      </c>
      <c r="J15" s="370">
        <v>14965862.130000001</v>
      </c>
      <c r="K15" s="370">
        <v>18456547.593999997</v>
      </c>
      <c r="L15" s="370">
        <v>15898610</v>
      </c>
      <c r="M15" s="370">
        <v>15861315</v>
      </c>
      <c r="N15" s="370">
        <v>16070457</v>
      </c>
      <c r="O15" s="371">
        <f t="shared" si="0"/>
        <v>15548497.106333332</v>
      </c>
      <c r="P15" s="4"/>
    </row>
    <row r="16" spans="1:16" ht="16.5" customHeight="1" thickTop="1">
      <c r="A16" s="4"/>
      <c r="B16" s="748" t="s">
        <v>835</v>
      </c>
      <c r="C16" s="747"/>
      <c r="D16" s="747"/>
      <c r="E16" s="203"/>
      <c r="F16" s="747"/>
      <c r="G16" s="747"/>
      <c r="H16" s="203"/>
      <c r="I16" s="203"/>
      <c r="J16" s="203"/>
      <c r="K16" s="203"/>
      <c r="L16" s="203"/>
      <c r="M16" s="203"/>
      <c r="N16" s="203"/>
      <c r="O16" s="608"/>
      <c r="P16" s="4"/>
    </row>
    <row r="17" spans="1:16" ht="26.25" customHeight="1">
      <c r="A17" s="4"/>
      <c r="B17" s="2" t="s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 t="s">
        <v>9</v>
      </c>
      <c r="O17" s="4"/>
      <c r="P17" s="4"/>
    </row>
    <row r="18" spans="1:16" ht="15">
      <c r="A18" s="4"/>
      <c r="B18" s="264" t="s">
        <v>248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"/>
    </row>
    <row r="19" spans="1:16" ht="15">
      <c r="A19" s="4"/>
      <c r="B19" s="264" t="s">
        <v>401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4"/>
    </row>
    <row r="20" spans="1:16" ht="13.5" thickBot="1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4"/>
    </row>
    <row r="21" spans="1:16" ht="21" customHeight="1" thickTop="1">
      <c r="A21" s="4"/>
      <c r="B21" s="254" t="s">
        <v>223</v>
      </c>
      <c r="C21" s="66" t="s">
        <v>0</v>
      </c>
      <c r="D21" s="66" t="s">
        <v>1</v>
      </c>
      <c r="E21" s="66" t="s">
        <v>2</v>
      </c>
      <c r="F21" s="66" t="s">
        <v>3</v>
      </c>
      <c r="G21" s="66" t="s">
        <v>4</v>
      </c>
      <c r="H21" s="67" t="s">
        <v>10</v>
      </c>
      <c r="I21" s="67" t="s">
        <v>5</v>
      </c>
      <c r="J21" s="67" t="s">
        <v>6</v>
      </c>
      <c r="K21" s="67" t="s">
        <v>7</v>
      </c>
      <c r="L21" s="67" t="s">
        <v>8</v>
      </c>
      <c r="M21" s="67" t="s">
        <v>11</v>
      </c>
      <c r="N21" s="67" t="s">
        <v>12</v>
      </c>
      <c r="O21" s="67" t="s">
        <v>41</v>
      </c>
      <c r="P21" s="4"/>
    </row>
    <row r="22" spans="1:16" ht="18" customHeight="1">
      <c r="A22" s="4"/>
      <c r="B22" s="449" t="s">
        <v>269</v>
      </c>
      <c r="C22" s="24">
        <v>24580</v>
      </c>
      <c r="D22" s="24">
        <v>24809</v>
      </c>
      <c r="E22" s="24">
        <v>24657</v>
      </c>
      <c r="F22" s="24">
        <v>24543</v>
      </c>
      <c r="G22" s="24">
        <v>24286</v>
      </c>
      <c r="H22" s="24">
        <v>24146</v>
      </c>
      <c r="I22" s="434">
        <v>24367</v>
      </c>
      <c r="J22" s="24">
        <v>24795</v>
      </c>
      <c r="K22" s="24">
        <v>24929</v>
      </c>
      <c r="L22" s="24">
        <v>25020</v>
      </c>
      <c r="M22" s="24">
        <v>24938</v>
      </c>
      <c r="N22" s="24">
        <v>25171.999999999956</v>
      </c>
      <c r="O22" s="185">
        <f t="shared" ref="O22:O36" si="5">AVERAGE(C22:N22)</f>
        <v>24686.833333333328</v>
      </c>
      <c r="P22" s="4"/>
    </row>
    <row r="23" spans="1:16" ht="18" customHeight="1">
      <c r="A23" s="4"/>
      <c r="B23" s="450" t="s">
        <v>308</v>
      </c>
      <c r="C23" s="24">
        <v>38767</v>
      </c>
      <c r="D23" s="24">
        <v>38800</v>
      </c>
      <c r="E23" s="24">
        <v>38367</v>
      </c>
      <c r="F23" s="24">
        <v>37752</v>
      </c>
      <c r="G23" s="24">
        <v>37312</v>
      </c>
      <c r="H23" s="24">
        <v>36996</v>
      </c>
      <c r="I23" s="435">
        <v>37293</v>
      </c>
      <c r="J23" s="24">
        <v>37606</v>
      </c>
      <c r="K23" s="24">
        <v>37633</v>
      </c>
      <c r="L23" s="24">
        <v>37234</v>
      </c>
      <c r="M23" s="24">
        <v>37057</v>
      </c>
      <c r="N23" s="24">
        <v>37619.000000000138</v>
      </c>
      <c r="O23" s="185">
        <f t="shared" si="5"/>
        <v>37703.000000000007</v>
      </c>
      <c r="P23" s="4"/>
    </row>
    <row r="24" spans="1:16" ht="18" customHeight="1">
      <c r="A24" s="4"/>
      <c r="B24" s="450" t="s">
        <v>309</v>
      </c>
      <c r="C24" s="24">
        <v>29235</v>
      </c>
      <c r="D24" s="24">
        <v>29133</v>
      </c>
      <c r="E24" s="24">
        <v>28627</v>
      </c>
      <c r="F24" s="24">
        <v>28201</v>
      </c>
      <c r="G24" s="24">
        <v>27418</v>
      </c>
      <c r="H24" s="24">
        <v>26520</v>
      </c>
      <c r="I24" s="435">
        <v>26259</v>
      </c>
      <c r="J24" s="24">
        <v>25790</v>
      </c>
      <c r="K24" s="24">
        <v>25838</v>
      </c>
      <c r="L24" s="24">
        <v>25263</v>
      </c>
      <c r="M24" s="24">
        <v>24963</v>
      </c>
      <c r="N24" s="24">
        <v>24937.000000000044</v>
      </c>
      <c r="O24" s="185">
        <f t="shared" si="5"/>
        <v>26848.666666666672</v>
      </c>
      <c r="P24" s="4"/>
    </row>
    <row r="25" spans="1:16" ht="18" customHeight="1">
      <c r="A25" s="4"/>
      <c r="B25" s="450" t="s">
        <v>310</v>
      </c>
      <c r="C25" s="24">
        <v>36400</v>
      </c>
      <c r="D25" s="24">
        <v>36441</v>
      </c>
      <c r="E25" s="24">
        <v>35981</v>
      </c>
      <c r="F25" s="24">
        <v>35642</v>
      </c>
      <c r="G25" s="24">
        <v>35272</v>
      </c>
      <c r="H25" s="24">
        <v>34422</v>
      </c>
      <c r="I25" s="435">
        <v>34411</v>
      </c>
      <c r="J25" s="24">
        <v>34542</v>
      </c>
      <c r="K25" s="24">
        <v>34569</v>
      </c>
      <c r="L25" s="24">
        <v>34468</v>
      </c>
      <c r="M25" s="24">
        <v>34177</v>
      </c>
      <c r="N25" s="24">
        <v>34417.000000000182</v>
      </c>
      <c r="O25" s="185">
        <f t="shared" si="5"/>
        <v>35061.83333333335</v>
      </c>
      <c r="P25" s="4"/>
    </row>
    <row r="26" spans="1:16" ht="18" customHeight="1">
      <c r="A26" s="4"/>
      <c r="B26" s="450" t="s">
        <v>311</v>
      </c>
      <c r="C26" s="24">
        <v>100104</v>
      </c>
      <c r="D26" s="24">
        <v>100354</v>
      </c>
      <c r="E26" s="24">
        <v>99310</v>
      </c>
      <c r="F26" s="24">
        <v>98650</v>
      </c>
      <c r="G26" s="24">
        <v>97512</v>
      </c>
      <c r="H26" s="24">
        <v>96566</v>
      </c>
      <c r="I26" s="435">
        <v>96686</v>
      </c>
      <c r="J26" s="24">
        <v>97371</v>
      </c>
      <c r="K26" s="24">
        <v>97146</v>
      </c>
      <c r="L26" s="24">
        <v>96163</v>
      </c>
      <c r="M26" s="24">
        <v>95671</v>
      </c>
      <c r="N26" s="24">
        <v>96495.999999999825</v>
      </c>
      <c r="O26" s="185">
        <f t="shared" si="5"/>
        <v>97669.083333333314</v>
      </c>
      <c r="P26" s="4"/>
    </row>
    <row r="27" spans="1:16" ht="18" customHeight="1">
      <c r="A27" s="4"/>
      <c r="B27" s="450" t="s">
        <v>368</v>
      </c>
      <c r="C27" s="24">
        <v>200404</v>
      </c>
      <c r="D27" s="24">
        <v>200815</v>
      </c>
      <c r="E27" s="24">
        <v>199160</v>
      </c>
      <c r="F27" s="24">
        <v>197587</v>
      </c>
      <c r="G27" s="24">
        <v>195924</v>
      </c>
      <c r="H27" s="24">
        <v>194204</v>
      </c>
      <c r="I27" s="435">
        <v>195443</v>
      </c>
      <c r="J27" s="24">
        <v>196003</v>
      </c>
      <c r="K27" s="24">
        <v>196470</v>
      </c>
      <c r="L27" s="24">
        <v>195418</v>
      </c>
      <c r="M27" s="24">
        <v>195016</v>
      </c>
      <c r="N27" s="24">
        <v>196961.00000000212</v>
      </c>
      <c r="O27" s="185">
        <f t="shared" si="5"/>
        <v>196950.41666666686</v>
      </c>
      <c r="P27" s="4"/>
    </row>
    <row r="28" spans="1:16" ht="18" customHeight="1">
      <c r="A28" s="4"/>
      <c r="B28" s="450" t="s">
        <v>312</v>
      </c>
      <c r="C28" s="24">
        <v>107508</v>
      </c>
      <c r="D28" s="24">
        <v>107583</v>
      </c>
      <c r="E28" s="24">
        <v>107095</v>
      </c>
      <c r="F28" s="24">
        <v>106824</v>
      </c>
      <c r="G28" s="24">
        <v>106041</v>
      </c>
      <c r="H28" s="24">
        <v>105013</v>
      </c>
      <c r="I28" s="435">
        <v>105885</v>
      </c>
      <c r="J28" s="435">
        <v>107101</v>
      </c>
      <c r="K28" s="24">
        <v>107666</v>
      </c>
      <c r="L28" s="24">
        <v>107448</v>
      </c>
      <c r="M28" s="24">
        <v>107421</v>
      </c>
      <c r="N28" s="24">
        <v>109138.99999999972</v>
      </c>
      <c r="O28" s="185">
        <f t="shared" si="5"/>
        <v>107060.33333333331</v>
      </c>
      <c r="P28" s="4"/>
    </row>
    <row r="29" spans="1:16" ht="18" customHeight="1">
      <c r="A29" s="4"/>
      <c r="B29" s="450" t="s">
        <v>313</v>
      </c>
      <c r="C29" s="24">
        <v>177313</v>
      </c>
      <c r="D29" s="24">
        <v>177683</v>
      </c>
      <c r="E29" s="24">
        <v>176609</v>
      </c>
      <c r="F29" s="24">
        <v>176051</v>
      </c>
      <c r="G29" s="24">
        <v>175458</v>
      </c>
      <c r="H29" s="24">
        <v>174568</v>
      </c>
      <c r="I29" s="435">
        <v>176026</v>
      </c>
      <c r="J29" s="24">
        <v>177189</v>
      </c>
      <c r="K29" s="24">
        <v>177491</v>
      </c>
      <c r="L29" s="24">
        <v>176430</v>
      </c>
      <c r="M29" s="24">
        <v>176765</v>
      </c>
      <c r="N29" s="24">
        <v>179121.00000000096</v>
      </c>
      <c r="O29" s="185">
        <f t="shared" si="5"/>
        <v>176725.3333333334</v>
      </c>
      <c r="P29" s="4"/>
    </row>
    <row r="30" spans="1:16" ht="18" customHeight="1">
      <c r="A30" s="4"/>
      <c r="B30" s="450" t="s">
        <v>369</v>
      </c>
      <c r="C30" s="24">
        <v>318914</v>
      </c>
      <c r="D30" s="24">
        <v>319359</v>
      </c>
      <c r="E30" s="24">
        <v>316268</v>
      </c>
      <c r="F30" s="24">
        <v>315517</v>
      </c>
      <c r="G30" s="24">
        <v>314406</v>
      </c>
      <c r="H30" s="24">
        <v>313790</v>
      </c>
      <c r="I30" s="435">
        <v>315603</v>
      </c>
      <c r="J30" s="24">
        <v>318454</v>
      </c>
      <c r="K30" s="24">
        <v>318717</v>
      </c>
      <c r="L30" s="24">
        <v>315719</v>
      </c>
      <c r="M30" s="24">
        <v>315681</v>
      </c>
      <c r="N30" s="24">
        <v>321471.00000000146</v>
      </c>
      <c r="O30" s="185">
        <f t="shared" si="5"/>
        <v>316991.58333333343</v>
      </c>
      <c r="P30" s="4"/>
    </row>
    <row r="31" spans="1:16" ht="18" customHeight="1">
      <c r="A31" s="4"/>
      <c r="B31" s="450" t="s">
        <v>314</v>
      </c>
      <c r="C31" s="24">
        <v>199497</v>
      </c>
      <c r="D31" s="24">
        <v>200035</v>
      </c>
      <c r="E31" s="24">
        <v>199373</v>
      </c>
      <c r="F31" s="24">
        <v>197814</v>
      </c>
      <c r="G31" s="24">
        <v>197484</v>
      </c>
      <c r="H31" s="24">
        <v>196916</v>
      </c>
      <c r="I31" s="435">
        <v>198116</v>
      </c>
      <c r="J31" s="24">
        <v>199662</v>
      </c>
      <c r="K31" s="24">
        <v>199998</v>
      </c>
      <c r="L31" s="24">
        <v>198050</v>
      </c>
      <c r="M31" s="24">
        <v>197975</v>
      </c>
      <c r="N31" s="24">
        <v>202392.99999999997</v>
      </c>
      <c r="O31" s="185">
        <f t="shared" si="5"/>
        <v>198942.75</v>
      </c>
      <c r="P31" s="4"/>
    </row>
    <row r="32" spans="1:16" ht="18" customHeight="1">
      <c r="A32" s="4"/>
      <c r="B32" s="450" t="s">
        <v>315</v>
      </c>
      <c r="C32" s="24">
        <v>73304</v>
      </c>
      <c r="D32" s="24">
        <v>73464</v>
      </c>
      <c r="E32" s="24">
        <v>73157</v>
      </c>
      <c r="F32" s="24">
        <v>72589</v>
      </c>
      <c r="G32" s="24">
        <v>72602</v>
      </c>
      <c r="H32" s="24">
        <v>72160</v>
      </c>
      <c r="I32" s="435">
        <v>72830</v>
      </c>
      <c r="J32" s="24">
        <v>73337</v>
      </c>
      <c r="K32" s="24">
        <v>73177</v>
      </c>
      <c r="L32" s="24">
        <v>72962</v>
      </c>
      <c r="M32" s="24">
        <v>72892</v>
      </c>
      <c r="N32" s="24">
        <v>74002.000000000233</v>
      </c>
      <c r="O32" s="185">
        <f t="shared" si="5"/>
        <v>73039.666666666686</v>
      </c>
      <c r="P32" s="4"/>
    </row>
    <row r="33" spans="1:16" ht="18" customHeight="1">
      <c r="A33" s="4"/>
      <c r="B33" s="450" t="s">
        <v>316</v>
      </c>
      <c r="C33" s="24">
        <v>151392</v>
      </c>
      <c r="D33" s="24">
        <v>151928</v>
      </c>
      <c r="E33" s="24">
        <v>150894</v>
      </c>
      <c r="F33" s="24">
        <v>150504</v>
      </c>
      <c r="G33" s="24">
        <v>149870</v>
      </c>
      <c r="H33" s="24">
        <v>148743</v>
      </c>
      <c r="I33" s="435">
        <v>148999</v>
      </c>
      <c r="J33" s="24">
        <v>149839</v>
      </c>
      <c r="K33" s="24">
        <v>149448</v>
      </c>
      <c r="L33" s="24">
        <v>148185</v>
      </c>
      <c r="M33" s="24">
        <v>147107</v>
      </c>
      <c r="N33" s="24">
        <v>148816.99999999948</v>
      </c>
      <c r="O33" s="185">
        <f t="shared" si="5"/>
        <v>149643.83333333328</v>
      </c>
      <c r="P33" s="4"/>
    </row>
    <row r="34" spans="1:16" ht="18" customHeight="1">
      <c r="A34" s="4"/>
      <c r="B34" s="450" t="s">
        <v>317</v>
      </c>
      <c r="C34" s="24">
        <v>17490</v>
      </c>
      <c r="D34" s="24">
        <v>17488</v>
      </c>
      <c r="E34" s="24">
        <v>17296</v>
      </c>
      <c r="F34" s="24">
        <v>17180</v>
      </c>
      <c r="G34" s="24">
        <v>16816</v>
      </c>
      <c r="H34" s="24">
        <v>17059</v>
      </c>
      <c r="I34" s="435">
        <v>17289</v>
      </c>
      <c r="J34" s="24">
        <v>17504</v>
      </c>
      <c r="K34" s="24">
        <v>17737</v>
      </c>
      <c r="L34" s="24">
        <v>17581</v>
      </c>
      <c r="M34" s="24">
        <v>17596</v>
      </c>
      <c r="N34" s="24">
        <v>18009.999999999945</v>
      </c>
      <c r="O34" s="185">
        <f t="shared" si="5"/>
        <v>17420.499999999996</v>
      </c>
      <c r="P34" s="4"/>
    </row>
    <row r="35" spans="1:16" ht="18" customHeight="1">
      <c r="A35" s="4"/>
      <c r="B35" s="450" t="s">
        <v>318</v>
      </c>
      <c r="C35" s="24">
        <v>11255</v>
      </c>
      <c r="D35" s="24">
        <v>11324</v>
      </c>
      <c r="E35" s="24">
        <v>11264</v>
      </c>
      <c r="F35" s="24">
        <v>11208</v>
      </c>
      <c r="G35" s="24">
        <v>10909</v>
      </c>
      <c r="H35" s="24">
        <v>10871</v>
      </c>
      <c r="I35" s="435">
        <v>10941</v>
      </c>
      <c r="J35" s="24">
        <v>11116</v>
      </c>
      <c r="K35" s="24">
        <v>11191</v>
      </c>
      <c r="L35" s="24">
        <v>11065</v>
      </c>
      <c r="M35" s="24">
        <v>10994</v>
      </c>
      <c r="N35" s="24">
        <v>11182.999999999971</v>
      </c>
      <c r="O35" s="185">
        <f t="shared" si="5"/>
        <v>11110.08333333333</v>
      </c>
      <c r="P35" s="4"/>
    </row>
    <row r="36" spans="1:16" ht="18" customHeight="1">
      <c r="A36" s="4"/>
      <c r="B36" s="451" t="s">
        <v>319</v>
      </c>
      <c r="C36" s="24">
        <v>614517</v>
      </c>
      <c r="D36" s="24">
        <v>615736</v>
      </c>
      <c r="E36" s="24">
        <v>609017</v>
      </c>
      <c r="F36" s="24">
        <v>602467</v>
      </c>
      <c r="G36" s="24">
        <v>594965</v>
      </c>
      <c r="H36" s="24">
        <v>586779</v>
      </c>
      <c r="I36" s="436">
        <v>588283</v>
      </c>
      <c r="J36" s="24">
        <v>591441</v>
      </c>
      <c r="K36" s="24">
        <v>592527</v>
      </c>
      <c r="L36" s="24">
        <v>587936</v>
      </c>
      <c r="M36" s="24">
        <v>586013</v>
      </c>
      <c r="N36" s="24">
        <v>591488.00000000477</v>
      </c>
      <c r="O36" s="185">
        <f t="shared" si="5"/>
        <v>596764.08333333372</v>
      </c>
      <c r="P36" s="4"/>
    </row>
    <row r="37" spans="1:16" ht="18" customHeight="1" thickBot="1">
      <c r="A37" s="4"/>
      <c r="B37" s="255" t="s">
        <v>86</v>
      </c>
      <c r="C37" s="258">
        <f>SUM(C22:C36)</f>
        <v>2100680</v>
      </c>
      <c r="D37" s="258">
        <f>SUM(D22:D36)</f>
        <v>2104952</v>
      </c>
      <c r="E37" s="258">
        <f t="shared" ref="E37:K37" si="6">SUM(E22:E36)</f>
        <v>2087075</v>
      </c>
      <c r="F37" s="258">
        <f t="shared" si="6"/>
        <v>2072529</v>
      </c>
      <c r="G37" s="258">
        <f t="shared" si="6"/>
        <v>2056275</v>
      </c>
      <c r="H37" s="258">
        <f t="shared" si="6"/>
        <v>2038753</v>
      </c>
      <c r="I37" s="258">
        <f t="shared" si="6"/>
        <v>2048431</v>
      </c>
      <c r="J37" s="258">
        <f t="shared" si="6"/>
        <v>2061750</v>
      </c>
      <c r="K37" s="258">
        <f t="shared" si="6"/>
        <v>2064537</v>
      </c>
      <c r="L37" s="258">
        <f>SUM(L22:L36)</f>
        <v>2048942</v>
      </c>
      <c r="M37" s="258">
        <f>SUM(M22:M36)</f>
        <v>2044266</v>
      </c>
      <c r="N37" s="258">
        <f>SUM(N22:N36)</f>
        <v>2071226.0000000088</v>
      </c>
      <c r="O37" s="258">
        <f>SUM(O22:O36)</f>
        <v>2066618.0000000005</v>
      </c>
      <c r="P37" s="4"/>
    </row>
    <row r="38" spans="1:16" ht="13.5" thickTop="1">
      <c r="A38" s="4"/>
      <c r="B38" s="4"/>
      <c r="C38" s="4"/>
      <c r="D38" s="4"/>
      <c r="E38" s="4"/>
      <c r="F38" s="4"/>
      <c r="G38" s="4"/>
      <c r="H38" s="4"/>
      <c r="I38" s="24"/>
      <c r="J38" s="24"/>
      <c r="K38" s="24"/>
      <c r="L38" s="24"/>
      <c r="M38" s="4"/>
      <c r="N38" s="4"/>
      <c r="O38" s="4"/>
      <c r="P38" s="4"/>
    </row>
    <row r="39" spans="1:16" ht="15">
      <c r="A39" s="214"/>
      <c r="B39" s="266" t="s">
        <v>247</v>
      </c>
      <c r="C39" s="266"/>
      <c r="D39" s="266"/>
      <c r="E39" s="266"/>
      <c r="F39" s="266"/>
      <c r="G39" s="498"/>
      <c r="H39" s="498"/>
      <c r="I39" s="24"/>
      <c r="J39" s="24"/>
      <c r="K39" s="24"/>
      <c r="L39" s="24"/>
      <c r="M39" s="4"/>
      <c r="N39" s="4"/>
      <c r="O39" s="4"/>
      <c r="P39" s="4"/>
    </row>
    <row r="40" spans="1:16" ht="15.75" thickBot="1">
      <c r="A40" s="214"/>
      <c r="B40" s="267" t="s">
        <v>736</v>
      </c>
      <c r="C40" s="266"/>
      <c r="D40" s="266"/>
      <c r="E40" s="266"/>
      <c r="F40" s="266"/>
      <c r="G40" s="499"/>
      <c r="H40" s="500"/>
      <c r="I40" s="24"/>
      <c r="J40" s="24"/>
      <c r="K40" s="24"/>
      <c r="L40" s="24"/>
      <c r="M40" s="4"/>
      <c r="N40" s="4"/>
      <c r="O40" s="4"/>
      <c r="P40" s="4"/>
    </row>
    <row r="41" spans="1:16" ht="33.75" customHeight="1" thickTop="1">
      <c r="A41" s="214"/>
      <c r="B41" s="268" t="s">
        <v>223</v>
      </c>
      <c r="C41" s="297" t="s">
        <v>241</v>
      </c>
      <c r="D41" s="298" t="s">
        <v>242</v>
      </c>
      <c r="E41" s="297" t="s">
        <v>243</v>
      </c>
      <c r="F41" s="297" t="s">
        <v>244</v>
      </c>
      <c r="G41" s="297" t="s">
        <v>260</v>
      </c>
      <c r="H41" s="299" t="s">
        <v>261</v>
      </c>
      <c r="I41" s="296" t="s">
        <v>41</v>
      </c>
      <c r="J41" s="24"/>
      <c r="K41" s="24"/>
      <c r="L41" s="24"/>
      <c r="M41" s="4"/>
      <c r="N41" s="4"/>
      <c r="O41" s="4"/>
      <c r="P41" s="4"/>
    </row>
    <row r="42" spans="1:16" ht="15">
      <c r="A42" s="214"/>
      <c r="B42" s="449" t="s">
        <v>269</v>
      </c>
      <c r="C42" s="711">
        <f>16644-11</f>
        <v>16633</v>
      </c>
      <c r="D42" s="712">
        <v>11</v>
      </c>
      <c r="E42" s="712">
        <v>69</v>
      </c>
      <c r="F42" s="712">
        <v>8427</v>
      </c>
      <c r="G42" s="712">
        <v>32</v>
      </c>
      <c r="H42" s="713">
        <v>0</v>
      </c>
      <c r="I42" s="265">
        <f>SUM(C42:H42)</f>
        <v>25172</v>
      </c>
      <c r="J42" s="24"/>
      <c r="K42" s="24"/>
      <c r="L42" s="24"/>
      <c r="M42" s="4"/>
      <c r="N42" s="4"/>
      <c r="O42" s="4"/>
      <c r="P42" s="4"/>
    </row>
    <row r="43" spans="1:16" ht="15">
      <c r="A43" s="214"/>
      <c r="B43" s="450" t="s">
        <v>308</v>
      </c>
      <c r="C43" s="711">
        <f>25032-18</f>
        <v>25014</v>
      </c>
      <c r="D43" s="712">
        <v>18</v>
      </c>
      <c r="E43" s="712">
        <v>71</v>
      </c>
      <c r="F43" s="712">
        <v>12440</v>
      </c>
      <c r="G43" s="712">
        <v>55</v>
      </c>
      <c r="H43" s="713">
        <v>21</v>
      </c>
      <c r="I43" s="265">
        <f>SUM(C43:H43)</f>
        <v>37619</v>
      </c>
      <c r="J43" s="24"/>
      <c r="K43" s="24"/>
      <c r="L43" s="24"/>
      <c r="M43" s="4"/>
      <c r="N43" s="4"/>
      <c r="O43" s="4"/>
      <c r="P43" s="4"/>
    </row>
    <row r="44" spans="1:16" ht="15">
      <c r="A44" s="214"/>
      <c r="B44" s="450" t="s">
        <v>309</v>
      </c>
      <c r="C44" s="711">
        <f>16953-6</f>
        <v>16947</v>
      </c>
      <c r="D44" s="712">
        <v>6</v>
      </c>
      <c r="E44" s="712">
        <v>56</v>
      </c>
      <c r="F44" s="712">
        <v>7871</v>
      </c>
      <c r="G44" s="712">
        <v>30</v>
      </c>
      <c r="H44" s="713">
        <v>27</v>
      </c>
      <c r="I44" s="265">
        <f>SUM(C44:H44)</f>
        <v>24937</v>
      </c>
      <c r="J44" s="24"/>
      <c r="K44" s="24"/>
      <c r="L44" s="24"/>
      <c r="M44" s="4"/>
      <c r="N44" s="4"/>
      <c r="O44" s="4"/>
      <c r="P44" s="4"/>
    </row>
    <row r="45" spans="1:16" ht="15">
      <c r="A45" s="214"/>
      <c r="B45" s="450" t="s">
        <v>310</v>
      </c>
      <c r="C45" s="711">
        <f>22896-16</f>
        <v>22880</v>
      </c>
      <c r="D45" s="712">
        <v>16</v>
      </c>
      <c r="E45" s="712">
        <v>94</v>
      </c>
      <c r="F45" s="712">
        <v>11351</v>
      </c>
      <c r="G45" s="712">
        <v>40</v>
      </c>
      <c r="H45" s="713">
        <v>36</v>
      </c>
      <c r="I45" s="265">
        <f t="shared" ref="I45:I56" si="7">SUM(C45:H45)</f>
        <v>34417</v>
      </c>
      <c r="J45" s="24"/>
      <c r="K45" s="24"/>
      <c r="L45" s="24"/>
      <c r="M45" s="4"/>
      <c r="N45" s="4"/>
      <c r="O45" s="4"/>
      <c r="P45" s="4"/>
    </row>
    <row r="46" spans="1:16" ht="15">
      <c r="A46" s="214"/>
      <c r="B46" s="450" t="s">
        <v>311</v>
      </c>
      <c r="C46" s="711">
        <f>62778-23</f>
        <v>62755</v>
      </c>
      <c r="D46" s="712">
        <v>23</v>
      </c>
      <c r="E46" s="712">
        <v>194</v>
      </c>
      <c r="F46" s="712">
        <v>33370</v>
      </c>
      <c r="G46" s="712">
        <v>109</v>
      </c>
      <c r="H46" s="713">
        <v>45</v>
      </c>
      <c r="I46" s="265">
        <f t="shared" si="7"/>
        <v>96496</v>
      </c>
      <c r="J46" s="24"/>
      <c r="K46" s="24"/>
      <c r="L46" s="24"/>
      <c r="M46" s="4"/>
      <c r="N46" s="4"/>
      <c r="O46" s="4"/>
      <c r="P46" s="4"/>
    </row>
    <row r="47" spans="1:16" ht="15">
      <c r="A47" s="214"/>
      <c r="B47" s="450" t="s">
        <v>368</v>
      </c>
      <c r="C47" s="711">
        <f>128355-77</f>
        <v>128278</v>
      </c>
      <c r="D47" s="712">
        <v>77</v>
      </c>
      <c r="E47" s="712">
        <v>431</v>
      </c>
      <c r="F47" s="712">
        <v>67670</v>
      </c>
      <c r="G47" s="712">
        <v>374</v>
      </c>
      <c r="H47" s="713">
        <v>131</v>
      </c>
      <c r="I47" s="265">
        <f t="shared" si="7"/>
        <v>196961</v>
      </c>
      <c r="J47" s="24"/>
      <c r="K47" s="24"/>
      <c r="L47" s="24"/>
      <c r="M47" s="4"/>
      <c r="N47" s="4"/>
      <c r="O47" s="4"/>
      <c r="P47" s="4"/>
    </row>
    <row r="48" spans="1:16" ht="15">
      <c r="A48" s="214"/>
      <c r="B48" s="450" t="s">
        <v>312</v>
      </c>
      <c r="C48" s="711">
        <f>69676-25</f>
        <v>69651</v>
      </c>
      <c r="D48" s="712">
        <v>25</v>
      </c>
      <c r="E48" s="712">
        <v>235</v>
      </c>
      <c r="F48" s="712">
        <v>39050</v>
      </c>
      <c r="G48" s="712">
        <v>111</v>
      </c>
      <c r="H48" s="713">
        <v>67</v>
      </c>
      <c r="I48" s="265">
        <f t="shared" si="7"/>
        <v>109139</v>
      </c>
      <c r="J48" s="24"/>
      <c r="K48" s="24"/>
      <c r="L48" s="24"/>
      <c r="M48" s="4"/>
      <c r="N48" s="4"/>
      <c r="O48" s="4"/>
      <c r="P48" s="4"/>
    </row>
    <row r="49" spans="1:16" ht="15">
      <c r="A49" s="214"/>
      <c r="B49" s="450" t="s">
        <v>313</v>
      </c>
      <c r="C49" s="711">
        <f>112867-68</f>
        <v>112799</v>
      </c>
      <c r="D49" s="712">
        <v>68</v>
      </c>
      <c r="E49" s="712">
        <v>384</v>
      </c>
      <c r="F49" s="712">
        <v>65697</v>
      </c>
      <c r="G49" s="712">
        <v>116</v>
      </c>
      <c r="H49" s="713">
        <v>57</v>
      </c>
      <c r="I49" s="265">
        <f t="shared" si="7"/>
        <v>179121</v>
      </c>
      <c r="J49" s="24"/>
      <c r="K49" s="24"/>
      <c r="L49" s="24"/>
      <c r="M49" s="4"/>
      <c r="N49" s="4"/>
      <c r="O49" s="4"/>
      <c r="P49" s="4"/>
    </row>
    <row r="50" spans="1:16" ht="15">
      <c r="A50" s="214"/>
      <c r="B50" s="450" t="s">
        <v>369</v>
      </c>
      <c r="C50" s="711">
        <f>207867-170</f>
        <v>207697</v>
      </c>
      <c r="D50" s="712">
        <v>170</v>
      </c>
      <c r="E50" s="712">
        <v>697</v>
      </c>
      <c r="F50" s="712">
        <v>112116</v>
      </c>
      <c r="G50" s="712">
        <v>692</v>
      </c>
      <c r="H50" s="713">
        <v>99</v>
      </c>
      <c r="I50" s="265">
        <f t="shared" si="7"/>
        <v>321471</v>
      </c>
      <c r="J50" s="24"/>
      <c r="K50" s="24"/>
      <c r="L50" s="24"/>
      <c r="M50" s="4"/>
      <c r="N50" s="4"/>
      <c r="O50" s="4"/>
      <c r="P50" s="4"/>
    </row>
    <row r="51" spans="1:16" ht="15">
      <c r="A51" s="214"/>
      <c r="B51" s="450" t="s">
        <v>314</v>
      </c>
      <c r="C51" s="711">
        <f>131924-25</f>
        <v>131899</v>
      </c>
      <c r="D51" s="712">
        <v>25</v>
      </c>
      <c r="E51" s="712">
        <v>412</v>
      </c>
      <c r="F51" s="712">
        <v>69705</v>
      </c>
      <c r="G51" s="712">
        <v>256</v>
      </c>
      <c r="H51" s="713">
        <v>96</v>
      </c>
      <c r="I51" s="265">
        <f t="shared" si="7"/>
        <v>202393</v>
      </c>
      <c r="J51" s="24"/>
      <c r="K51" s="24"/>
      <c r="L51" s="24"/>
      <c r="M51" s="4"/>
      <c r="N51" s="4"/>
      <c r="O51" s="4"/>
      <c r="P51" s="4"/>
    </row>
    <row r="52" spans="1:16" ht="15">
      <c r="A52" s="214"/>
      <c r="B52" s="450" t="s">
        <v>315</v>
      </c>
      <c r="C52" s="711">
        <f>48002-49</f>
        <v>47953</v>
      </c>
      <c r="D52" s="712">
        <v>49</v>
      </c>
      <c r="E52" s="712">
        <v>163</v>
      </c>
      <c r="F52" s="712">
        <v>25715</v>
      </c>
      <c r="G52" s="712">
        <v>79</v>
      </c>
      <c r="H52" s="713">
        <v>43</v>
      </c>
      <c r="I52" s="265">
        <f t="shared" si="7"/>
        <v>74002</v>
      </c>
      <c r="J52" s="24"/>
      <c r="K52" s="24"/>
      <c r="L52" s="24"/>
      <c r="M52" s="4"/>
      <c r="N52" s="4"/>
      <c r="O52" s="4"/>
      <c r="P52" s="4"/>
    </row>
    <row r="53" spans="1:16" ht="15">
      <c r="A53" s="214"/>
      <c r="B53" s="450" t="s">
        <v>316</v>
      </c>
      <c r="C53" s="711">
        <f>97199-21</f>
        <v>97178</v>
      </c>
      <c r="D53" s="712">
        <v>21</v>
      </c>
      <c r="E53" s="712">
        <v>321</v>
      </c>
      <c r="F53" s="712">
        <v>51063</v>
      </c>
      <c r="G53" s="712">
        <v>197</v>
      </c>
      <c r="H53" s="713">
        <v>37</v>
      </c>
      <c r="I53" s="265">
        <f t="shared" si="7"/>
        <v>148817</v>
      </c>
      <c r="J53" s="24"/>
      <c r="K53" s="24"/>
      <c r="L53" s="24"/>
      <c r="M53" s="4"/>
      <c r="N53" s="4"/>
      <c r="O53" s="4"/>
      <c r="P53" s="4"/>
    </row>
    <row r="54" spans="1:16" ht="15">
      <c r="A54" s="214"/>
      <c r="B54" s="450" t="s">
        <v>317</v>
      </c>
      <c r="C54" s="711">
        <f>12043-5</f>
        <v>12038</v>
      </c>
      <c r="D54" s="712">
        <v>5</v>
      </c>
      <c r="E54" s="712">
        <v>37</v>
      </c>
      <c r="F54" s="712">
        <v>5898</v>
      </c>
      <c r="G54" s="712">
        <v>24</v>
      </c>
      <c r="H54" s="713">
        <v>8</v>
      </c>
      <c r="I54" s="265">
        <f t="shared" si="7"/>
        <v>18010</v>
      </c>
      <c r="J54" s="24"/>
      <c r="K54" s="24"/>
      <c r="L54" s="24"/>
      <c r="M54" s="4"/>
      <c r="N54" s="4"/>
      <c r="O54" s="4"/>
      <c r="P54" s="4"/>
    </row>
    <row r="55" spans="1:16" ht="15">
      <c r="A55" s="214"/>
      <c r="B55" s="450" t="s">
        <v>318</v>
      </c>
      <c r="C55" s="711">
        <v>7346</v>
      </c>
      <c r="D55" s="712">
        <v>0</v>
      </c>
      <c r="E55" s="712">
        <v>24</v>
      </c>
      <c r="F55" s="712">
        <v>3783</v>
      </c>
      <c r="G55" s="712">
        <v>19</v>
      </c>
      <c r="H55" s="713">
        <v>11</v>
      </c>
      <c r="I55" s="265">
        <f t="shared" si="7"/>
        <v>11183</v>
      </c>
      <c r="J55" s="24"/>
      <c r="K55" s="24"/>
      <c r="L55" s="24"/>
      <c r="M55" s="4"/>
      <c r="N55" s="4"/>
      <c r="O55" s="4"/>
      <c r="P55" s="4"/>
    </row>
    <row r="56" spans="1:16" ht="15">
      <c r="A56" s="214"/>
      <c r="B56" s="451" t="s">
        <v>319</v>
      </c>
      <c r="C56" s="711">
        <f>391234-449</f>
        <v>390785</v>
      </c>
      <c r="D56" s="712">
        <v>449</v>
      </c>
      <c r="E56" s="712">
        <v>1618</v>
      </c>
      <c r="F56" s="712">
        <v>197460</v>
      </c>
      <c r="G56" s="712">
        <v>973</v>
      </c>
      <c r="H56" s="713">
        <v>203</v>
      </c>
      <c r="I56" s="265">
        <f t="shared" si="7"/>
        <v>591488</v>
      </c>
      <c r="J56" s="24"/>
      <c r="K56" s="24"/>
      <c r="L56" s="24"/>
      <c r="M56" s="4"/>
      <c r="N56" s="4"/>
      <c r="O56" s="4"/>
      <c r="P56" s="4"/>
    </row>
    <row r="57" spans="1:16" ht="21" customHeight="1" thickBot="1">
      <c r="A57" s="214"/>
      <c r="B57" s="269" t="s">
        <v>214</v>
      </c>
      <c r="C57" s="270">
        <f>SUM(C42:C56)</f>
        <v>1349853</v>
      </c>
      <c r="D57" s="270">
        <f t="shared" ref="D57:I57" si="8">SUM(D42:D56)</f>
        <v>963</v>
      </c>
      <c r="E57" s="270">
        <f t="shared" si="8"/>
        <v>4806</v>
      </c>
      <c r="F57" s="270">
        <f t="shared" si="8"/>
        <v>711616</v>
      </c>
      <c r="G57" s="270">
        <f t="shared" si="8"/>
        <v>3107</v>
      </c>
      <c r="H57" s="270">
        <f t="shared" si="8"/>
        <v>881</v>
      </c>
      <c r="I57" s="270">
        <f t="shared" si="8"/>
        <v>2071226</v>
      </c>
      <c r="J57" s="24"/>
      <c r="K57" s="2" t="s">
        <v>9</v>
      </c>
      <c r="L57" s="24"/>
      <c r="M57" s="4"/>
      <c r="N57" s="4"/>
      <c r="O57" s="4"/>
      <c r="P57" s="4"/>
    </row>
    <row r="58" spans="1:16" ht="13.5" thickTop="1">
      <c r="A58" s="214"/>
      <c r="B58" s="214"/>
      <c r="C58" s="214"/>
      <c r="D58" s="214"/>
      <c r="E58" s="214"/>
      <c r="F58" s="214"/>
      <c r="G58" s="214"/>
      <c r="H58" s="214"/>
      <c r="I58" s="4"/>
      <c r="J58" s="4"/>
      <c r="K58" s="4"/>
      <c r="L58" s="4"/>
      <c r="M58" s="4"/>
      <c r="N58" s="4"/>
      <c r="O58" s="4"/>
      <c r="P58" s="4"/>
    </row>
  </sheetData>
  <phoneticPr fontId="0" type="noConversion"/>
  <hyperlinks>
    <hyperlink ref="N17" location="INDICE!C3" display="Volver al Indice"/>
    <hyperlink ref="B4" location="INDICE!C3" display="Volver al Indice"/>
    <hyperlink ref="B17" location="INDICE!C3" display="Volver al Indice"/>
    <hyperlink ref="K57" location="INDICE!C3" display="Volver al Indice"/>
  </hyperlinks>
  <printOptions horizontalCentered="1"/>
  <pageMargins left="0.59055118110236227" right="0.19685039370078741" top="0.98425196850393704" bottom="0.19685039370078741" header="0" footer="0"/>
  <pageSetup scale="7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384"/>
  <sheetViews>
    <sheetView topLeftCell="B335" zoomScale="90" zoomScaleNormal="90" workbookViewId="0">
      <selection activeCell="N353" sqref="N353"/>
    </sheetView>
  </sheetViews>
  <sheetFormatPr baseColWidth="10" defaultRowHeight="12.75"/>
  <cols>
    <col min="1" max="1" width="28" customWidth="1"/>
    <col min="2" max="12" width="9.85546875" customWidth="1"/>
  </cols>
  <sheetData>
    <row r="1" spans="1:14">
      <c r="A1" s="2" t="s">
        <v>9</v>
      </c>
    </row>
    <row r="2" spans="1:14" ht="15">
      <c r="A2" s="695" t="s">
        <v>476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112"/>
    </row>
    <row r="3" spans="1:14" ht="16.5" thickBot="1">
      <c r="A3" s="697" t="s">
        <v>401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ht="13.5" thickTop="1">
      <c r="A4" s="786" t="s">
        <v>477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197"/>
      <c r="M4" s="197"/>
      <c r="N4" s="197" t="s">
        <v>737</v>
      </c>
    </row>
    <row r="5" spans="1:14">
      <c r="A5" s="787"/>
      <c r="B5" s="718" t="s">
        <v>412</v>
      </c>
      <c r="C5" s="718" t="s">
        <v>413</v>
      </c>
      <c r="D5" s="718" t="s">
        <v>414</v>
      </c>
      <c r="E5" s="718" t="s">
        <v>415</v>
      </c>
      <c r="F5" s="718" t="s">
        <v>416</v>
      </c>
      <c r="G5" s="718" t="s">
        <v>417</v>
      </c>
      <c r="H5" s="718" t="s">
        <v>418</v>
      </c>
      <c r="I5" s="718" t="s">
        <v>419</v>
      </c>
      <c r="J5" s="719" t="s">
        <v>420</v>
      </c>
      <c r="K5" s="719" t="s">
        <v>421</v>
      </c>
      <c r="L5" s="720" t="s">
        <v>422</v>
      </c>
      <c r="M5" s="720" t="s">
        <v>423</v>
      </c>
      <c r="N5" s="716" t="s">
        <v>738</v>
      </c>
    </row>
    <row r="6" spans="1:14" ht="21.75" customHeight="1">
      <c r="A6" s="715" t="s">
        <v>478</v>
      </c>
      <c r="B6" s="714">
        <f>SUM(B7:B352)</f>
        <v>2100680</v>
      </c>
      <c r="C6" s="714">
        <f t="shared" ref="C6:M6" si="0">SUM(C7:C352)</f>
        <v>2104952</v>
      </c>
      <c r="D6" s="714">
        <f t="shared" si="0"/>
        <v>2087075</v>
      </c>
      <c r="E6" s="714">
        <f t="shared" si="0"/>
        <v>2072529</v>
      </c>
      <c r="F6" s="714">
        <f t="shared" si="0"/>
        <v>2056275</v>
      </c>
      <c r="G6" s="714">
        <f t="shared" si="0"/>
        <v>2038753</v>
      </c>
      <c r="H6" s="714">
        <f t="shared" si="0"/>
        <v>2048431</v>
      </c>
      <c r="I6" s="714">
        <f t="shared" si="0"/>
        <v>2061750</v>
      </c>
      <c r="J6" s="714">
        <f t="shared" si="0"/>
        <v>2064537</v>
      </c>
      <c r="K6" s="714">
        <f t="shared" si="0"/>
        <v>2048942</v>
      </c>
      <c r="L6" s="714">
        <f t="shared" si="0"/>
        <v>2044266</v>
      </c>
      <c r="M6" s="177">
        <f t="shared" si="0"/>
        <v>2071226</v>
      </c>
      <c r="N6" s="568">
        <f t="shared" ref="N6:N69" si="1">AVERAGE(B6:M6)</f>
        <v>2066618</v>
      </c>
    </row>
    <row r="7" spans="1:14" ht="16.5" customHeight="1">
      <c r="A7" s="735" t="s">
        <v>744</v>
      </c>
      <c r="B7" s="736">
        <v>23812</v>
      </c>
      <c r="C7" s="736">
        <v>24041</v>
      </c>
      <c r="D7" s="736">
        <v>23897</v>
      </c>
      <c r="E7" s="736">
        <v>23799</v>
      </c>
      <c r="F7" s="736">
        <v>23535</v>
      </c>
      <c r="G7" s="736">
        <v>23443</v>
      </c>
      <c r="H7" s="736">
        <v>23684</v>
      </c>
      <c r="I7" s="736">
        <v>24088</v>
      </c>
      <c r="J7" s="736">
        <v>24224</v>
      </c>
      <c r="K7" s="736">
        <v>24279</v>
      </c>
      <c r="L7" s="736">
        <v>24210</v>
      </c>
      <c r="M7" s="736">
        <v>24442</v>
      </c>
      <c r="N7" s="568">
        <f t="shared" si="1"/>
        <v>23954.5</v>
      </c>
    </row>
    <row r="8" spans="1:14">
      <c r="A8" s="735" t="s">
        <v>479</v>
      </c>
      <c r="B8" s="736">
        <v>216</v>
      </c>
      <c r="C8" s="736">
        <v>215</v>
      </c>
      <c r="D8" s="736">
        <v>204</v>
      </c>
      <c r="E8" s="736">
        <v>197</v>
      </c>
      <c r="F8" s="736">
        <v>214</v>
      </c>
      <c r="G8" s="736">
        <v>193</v>
      </c>
      <c r="H8" s="736">
        <v>190</v>
      </c>
      <c r="I8" s="736">
        <v>206</v>
      </c>
      <c r="J8" s="736">
        <v>206</v>
      </c>
      <c r="K8" s="736">
        <v>213</v>
      </c>
      <c r="L8" s="736">
        <v>212</v>
      </c>
      <c r="M8" s="736">
        <v>214</v>
      </c>
      <c r="N8" s="568">
        <f t="shared" si="1"/>
        <v>206.66666666666666</v>
      </c>
    </row>
    <row r="9" spans="1:14">
      <c r="A9" s="735" t="s">
        <v>745</v>
      </c>
      <c r="B9" s="736">
        <v>225</v>
      </c>
      <c r="C9" s="736">
        <v>223</v>
      </c>
      <c r="D9" s="736">
        <v>225</v>
      </c>
      <c r="E9" s="736">
        <v>222</v>
      </c>
      <c r="F9" s="736">
        <v>212</v>
      </c>
      <c r="G9" s="736">
        <v>192</v>
      </c>
      <c r="H9" s="736">
        <v>178</v>
      </c>
      <c r="I9" s="736">
        <v>162</v>
      </c>
      <c r="J9" s="736">
        <v>168</v>
      </c>
      <c r="K9" s="736">
        <v>193</v>
      </c>
      <c r="L9" s="736">
        <v>187</v>
      </c>
      <c r="M9" s="736">
        <v>189</v>
      </c>
      <c r="N9" s="568">
        <f t="shared" si="1"/>
        <v>198</v>
      </c>
    </row>
    <row r="10" spans="1:14">
      <c r="A10" s="735" t="s">
        <v>480</v>
      </c>
      <c r="B10" s="736">
        <v>327</v>
      </c>
      <c r="C10" s="736">
        <v>330</v>
      </c>
      <c r="D10" s="736">
        <v>331</v>
      </c>
      <c r="E10" s="736">
        <v>325</v>
      </c>
      <c r="F10" s="736">
        <v>325</v>
      </c>
      <c r="G10" s="736">
        <v>318</v>
      </c>
      <c r="H10" s="736">
        <v>315</v>
      </c>
      <c r="I10" s="736">
        <v>339</v>
      </c>
      <c r="J10" s="736">
        <v>331</v>
      </c>
      <c r="K10" s="736">
        <v>335</v>
      </c>
      <c r="L10" s="736">
        <v>329</v>
      </c>
      <c r="M10" s="736">
        <v>327</v>
      </c>
      <c r="N10" s="568">
        <f t="shared" si="1"/>
        <v>327.66666666666669</v>
      </c>
    </row>
    <row r="11" spans="1:14">
      <c r="A11" s="735" t="s">
        <v>481</v>
      </c>
      <c r="B11" s="736">
        <v>20191</v>
      </c>
      <c r="C11" s="736">
        <v>20199</v>
      </c>
      <c r="D11" s="736">
        <v>19921</v>
      </c>
      <c r="E11" s="736">
        <v>19526</v>
      </c>
      <c r="F11" s="736">
        <v>19302</v>
      </c>
      <c r="G11" s="736">
        <v>19294</v>
      </c>
      <c r="H11" s="736">
        <v>19519</v>
      </c>
      <c r="I11" s="736">
        <v>19812</v>
      </c>
      <c r="J11" s="736">
        <v>19794</v>
      </c>
      <c r="K11" s="736">
        <v>19711</v>
      </c>
      <c r="L11" s="736">
        <v>19573</v>
      </c>
      <c r="M11" s="736">
        <v>19766</v>
      </c>
      <c r="N11" s="568">
        <f t="shared" si="1"/>
        <v>19717.333333333332</v>
      </c>
    </row>
    <row r="12" spans="1:14">
      <c r="A12" s="735" t="s">
        <v>746</v>
      </c>
      <c r="B12" s="736">
        <v>431</v>
      </c>
      <c r="C12" s="736">
        <v>434</v>
      </c>
      <c r="D12" s="736">
        <v>429</v>
      </c>
      <c r="E12" s="736">
        <v>426</v>
      </c>
      <c r="F12" s="736">
        <v>414</v>
      </c>
      <c r="G12" s="736">
        <v>429</v>
      </c>
      <c r="H12" s="736">
        <v>423</v>
      </c>
      <c r="I12" s="736">
        <v>412</v>
      </c>
      <c r="J12" s="736">
        <v>414</v>
      </c>
      <c r="K12" s="736">
        <v>406</v>
      </c>
      <c r="L12" s="736">
        <v>407</v>
      </c>
      <c r="M12" s="736">
        <v>416</v>
      </c>
      <c r="N12" s="568">
        <f t="shared" si="1"/>
        <v>420.08333333333331</v>
      </c>
    </row>
    <row r="13" spans="1:14">
      <c r="A13" s="735" t="s">
        <v>482</v>
      </c>
      <c r="B13" s="736">
        <v>288</v>
      </c>
      <c r="C13" s="736">
        <v>293</v>
      </c>
      <c r="D13" s="736">
        <v>283</v>
      </c>
      <c r="E13" s="736">
        <v>275</v>
      </c>
      <c r="F13" s="736">
        <v>277</v>
      </c>
      <c r="G13" s="736">
        <v>273</v>
      </c>
      <c r="H13" s="736">
        <v>268</v>
      </c>
      <c r="I13" s="736">
        <v>277</v>
      </c>
      <c r="J13" s="736">
        <v>271</v>
      </c>
      <c r="K13" s="736">
        <v>266</v>
      </c>
      <c r="L13" s="736">
        <v>269</v>
      </c>
      <c r="M13" s="736">
        <v>270</v>
      </c>
      <c r="N13" s="568">
        <f t="shared" si="1"/>
        <v>275.83333333333331</v>
      </c>
    </row>
    <row r="14" spans="1:14">
      <c r="A14" s="735" t="s">
        <v>483</v>
      </c>
      <c r="B14" s="736">
        <v>618</v>
      </c>
      <c r="C14" s="736">
        <v>622</v>
      </c>
      <c r="D14" s="736">
        <v>623</v>
      </c>
      <c r="E14" s="736">
        <v>621</v>
      </c>
      <c r="F14" s="736">
        <v>616</v>
      </c>
      <c r="G14" s="736">
        <v>614</v>
      </c>
      <c r="H14" s="736">
        <v>627</v>
      </c>
      <c r="I14" s="736">
        <v>614</v>
      </c>
      <c r="J14" s="736">
        <v>616</v>
      </c>
      <c r="K14" s="736">
        <v>627</v>
      </c>
      <c r="L14" s="736">
        <v>630</v>
      </c>
      <c r="M14" s="736">
        <v>651</v>
      </c>
      <c r="N14" s="568">
        <f t="shared" si="1"/>
        <v>623.25</v>
      </c>
    </row>
    <row r="15" spans="1:14">
      <c r="A15" s="735" t="s">
        <v>484</v>
      </c>
      <c r="B15" s="736">
        <v>14543</v>
      </c>
      <c r="C15" s="736">
        <v>14541</v>
      </c>
      <c r="D15" s="736">
        <v>14419</v>
      </c>
      <c r="E15" s="736">
        <v>14246</v>
      </c>
      <c r="F15" s="736">
        <v>14019</v>
      </c>
      <c r="G15" s="736">
        <v>13701</v>
      </c>
      <c r="H15" s="736">
        <v>13720</v>
      </c>
      <c r="I15" s="736">
        <v>13739</v>
      </c>
      <c r="J15" s="736">
        <v>13825</v>
      </c>
      <c r="K15" s="736">
        <v>13577</v>
      </c>
      <c r="L15" s="736">
        <v>13532</v>
      </c>
      <c r="M15" s="736">
        <v>13753</v>
      </c>
      <c r="N15" s="568">
        <f t="shared" si="1"/>
        <v>13967.916666666666</v>
      </c>
    </row>
    <row r="16" spans="1:14">
      <c r="A16" s="735" t="s">
        <v>485</v>
      </c>
      <c r="B16" s="736">
        <v>765</v>
      </c>
      <c r="C16" s="736">
        <v>784</v>
      </c>
      <c r="D16" s="736">
        <v>766</v>
      </c>
      <c r="E16" s="736">
        <v>753</v>
      </c>
      <c r="F16" s="736">
        <v>760</v>
      </c>
      <c r="G16" s="736">
        <v>757</v>
      </c>
      <c r="H16" s="736">
        <v>775</v>
      </c>
      <c r="I16" s="736">
        <v>775</v>
      </c>
      <c r="J16" s="736">
        <v>762</v>
      </c>
      <c r="K16" s="736">
        <v>753</v>
      </c>
      <c r="L16" s="736">
        <v>745</v>
      </c>
      <c r="M16" s="736">
        <v>792</v>
      </c>
      <c r="N16" s="568">
        <f t="shared" si="1"/>
        <v>765.58333333333337</v>
      </c>
    </row>
    <row r="17" spans="1:14">
      <c r="A17" s="735" t="s">
        <v>486</v>
      </c>
      <c r="B17" s="736">
        <v>1931</v>
      </c>
      <c r="C17" s="736">
        <v>1927</v>
      </c>
      <c r="D17" s="736">
        <v>1926</v>
      </c>
      <c r="E17" s="736">
        <v>1905</v>
      </c>
      <c r="F17" s="736">
        <v>1924</v>
      </c>
      <c r="G17" s="736">
        <v>1928</v>
      </c>
      <c r="H17" s="736">
        <v>1961</v>
      </c>
      <c r="I17" s="736">
        <v>1977</v>
      </c>
      <c r="J17" s="736">
        <v>1951</v>
      </c>
      <c r="K17" s="736">
        <v>1894</v>
      </c>
      <c r="L17" s="736">
        <v>1901</v>
      </c>
      <c r="M17" s="736">
        <v>1971</v>
      </c>
      <c r="N17" s="568">
        <f t="shared" si="1"/>
        <v>1933</v>
      </c>
    </row>
    <row r="18" spans="1:14">
      <c r="A18" s="735" t="s">
        <v>487</v>
      </c>
      <c r="B18" s="736">
        <v>16032</v>
      </c>
      <c r="C18" s="736">
        <v>16019</v>
      </c>
      <c r="D18" s="736">
        <v>15722</v>
      </c>
      <c r="E18" s="736">
        <v>15509</v>
      </c>
      <c r="F18" s="736">
        <v>15123</v>
      </c>
      <c r="G18" s="736">
        <v>14631</v>
      </c>
      <c r="H18" s="736">
        <v>14377</v>
      </c>
      <c r="I18" s="736">
        <v>14268</v>
      </c>
      <c r="J18" s="736">
        <v>14262</v>
      </c>
      <c r="K18" s="736">
        <v>13966</v>
      </c>
      <c r="L18" s="736">
        <v>13773</v>
      </c>
      <c r="M18" s="736">
        <v>13807</v>
      </c>
      <c r="N18" s="568">
        <f t="shared" si="1"/>
        <v>14790.75</v>
      </c>
    </row>
    <row r="19" spans="1:14">
      <c r="A19" s="735" t="s">
        <v>488</v>
      </c>
      <c r="B19" s="736">
        <v>5175</v>
      </c>
      <c r="C19" s="736">
        <v>5102</v>
      </c>
      <c r="D19" s="736">
        <v>5005</v>
      </c>
      <c r="E19" s="736">
        <v>4850</v>
      </c>
      <c r="F19" s="736">
        <v>4606</v>
      </c>
      <c r="G19" s="736">
        <v>4400</v>
      </c>
      <c r="H19" s="736">
        <v>4385</v>
      </c>
      <c r="I19" s="736">
        <v>4254</v>
      </c>
      <c r="J19" s="736">
        <v>4119</v>
      </c>
      <c r="K19" s="736">
        <v>3922</v>
      </c>
      <c r="L19" s="736">
        <v>3853</v>
      </c>
      <c r="M19" s="736">
        <v>3735</v>
      </c>
      <c r="N19" s="568">
        <f t="shared" si="1"/>
        <v>4450.5</v>
      </c>
    </row>
    <row r="20" spans="1:14">
      <c r="A20" s="735" t="s">
        <v>747</v>
      </c>
      <c r="B20" s="736">
        <v>199</v>
      </c>
      <c r="C20" s="736">
        <v>201</v>
      </c>
      <c r="D20" s="736">
        <v>194</v>
      </c>
      <c r="E20" s="736">
        <v>192</v>
      </c>
      <c r="F20" s="736">
        <v>181</v>
      </c>
      <c r="G20" s="736">
        <v>173</v>
      </c>
      <c r="H20" s="736">
        <v>181</v>
      </c>
      <c r="I20" s="736">
        <v>179</v>
      </c>
      <c r="J20" s="736">
        <v>171</v>
      </c>
      <c r="K20" s="736">
        <v>178</v>
      </c>
      <c r="L20" s="736">
        <v>169</v>
      </c>
      <c r="M20" s="736">
        <v>175</v>
      </c>
      <c r="N20" s="568">
        <f t="shared" si="1"/>
        <v>182.75</v>
      </c>
    </row>
    <row r="21" spans="1:14">
      <c r="A21" s="735" t="s">
        <v>489</v>
      </c>
      <c r="B21" s="736">
        <v>910</v>
      </c>
      <c r="C21" s="736">
        <v>902</v>
      </c>
      <c r="D21" s="736">
        <v>901</v>
      </c>
      <c r="E21" s="736">
        <v>904</v>
      </c>
      <c r="F21" s="736">
        <v>855</v>
      </c>
      <c r="G21" s="736">
        <v>854</v>
      </c>
      <c r="H21" s="736">
        <v>852</v>
      </c>
      <c r="I21" s="736">
        <v>865</v>
      </c>
      <c r="J21" s="736">
        <v>869</v>
      </c>
      <c r="K21" s="736">
        <v>833</v>
      </c>
      <c r="L21" s="736">
        <v>830</v>
      </c>
      <c r="M21" s="736">
        <v>843</v>
      </c>
      <c r="N21" s="568">
        <f t="shared" si="1"/>
        <v>868.16666666666663</v>
      </c>
    </row>
    <row r="22" spans="1:14" ht="15">
      <c r="A22" s="737" t="s">
        <v>748</v>
      </c>
      <c r="B22" s="736">
        <v>3</v>
      </c>
      <c r="C22" s="736">
        <v>3</v>
      </c>
      <c r="D22" s="736">
        <v>3</v>
      </c>
      <c r="E22" s="736">
        <v>3</v>
      </c>
      <c r="F22" s="736">
        <v>3</v>
      </c>
      <c r="G22" s="736">
        <v>3</v>
      </c>
      <c r="H22" s="736">
        <v>3</v>
      </c>
      <c r="I22" s="736">
        <v>3</v>
      </c>
      <c r="J22" s="736">
        <v>3</v>
      </c>
      <c r="K22" s="736">
        <v>3</v>
      </c>
      <c r="L22" s="736">
        <v>0</v>
      </c>
      <c r="M22" s="736">
        <v>0</v>
      </c>
      <c r="N22" s="568">
        <f t="shared" si="1"/>
        <v>2.5</v>
      </c>
    </row>
    <row r="23" spans="1:14">
      <c r="A23" s="738" t="s">
        <v>749</v>
      </c>
      <c r="B23" s="736">
        <v>565</v>
      </c>
      <c r="C23" s="736">
        <v>577</v>
      </c>
      <c r="D23" s="736">
        <v>575</v>
      </c>
      <c r="E23" s="736">
        <v>570</v>
      </c>
      <c r="F23" s="736">
        <v>565</v>
      </c>
      <c r="G23" s="736">
        <v>547</v>
      </c>
      <c r="H23" s="736">
        <v>546</v>
      </c>
      <c r="I23" s="736">
        <v>561</v>
      </c>
      <c r="J23" s="736">
        <v>556</v>
      </c>
      <c r="K23" s="736">
        <v>566</v>
      </c>
      <c r="L23" s="736">
        <v>559</v>
      </c>
      <c r="M23" s="736">
        <v>560</v>
      </c>
      <c r="N23" s="568">
        <f t="shared" si="1"/>
        <v>562.25</v>
      </c>
    </row>
    <row r="24" spans="1:14">
      <c r="A24" s="735" t="s">
        <v>490</v>
      </c>
      <c r="B24" s="736">
        <v>131</v>
      </c>
      <c r="C24" s="736">
        <v>136</v>
      </c>
      <c r="D24" s="736">
        <v>136</v>
      </c>
      <c r="E24" s="736">
        <v>136</v>
      </c>
      <c r="F24" s="736">
        <v>138</v>
      </c>
      <c r="G24" s="736">
        <v>137</v>
      </c>
      <c r="H24" s="736">
        <v>137</v>
      </c>
      <c r="I24" s="736">
        <v>144</v>
      </c>
      <c r="J24" s="736">
        <v>146</v>
      </c>
      <c r="K24" s="736">
        <v>137</v>
      </c>
      <c r="L24" s="736">
        <v>135</v>
      </c>
      <c r="M24" s="736">
        <v>146</v>
      </c>
      <c r="N24" s="568">
        <f t="shared" si="1"/>
        <v>138.25</v>
      </c>
    </row>
    <row r="25" spans="1:14">
      <c r="A25" s="735" t="s">
        <v>491</v>
      </c>
      <c r="B25" s="736">
        <v>1640</v>
      </c>
      <c r="C25" s="736">
        <v>1625</v>
      </c>
      <c r="D25" s="736">
        <v>1585</v>
      </c>
      <c r="E25" s="736">
        <v>1542</v>
      </c>
      <c r="F25" s="736">
        <v>1470</v>
      </c>
      <c r="G25" s="736">
        <v>1376</v>
      </c>
      <c r="H25" s="736">
        <v>1348</v>
      </c>
      <c r="I25" s="736">
        <v>1289</v>
      </c>
      <c r="J25" s="736">
        <v>1246</v>
      </c>
      <c r="K25" s="736">
        <v>1218</v>
      </c>
      <c r="L25" s="736">
        <v>1196</v>
      </c>
      <c r="M25" s="736">
        <v>1203</v>
      </c>
      <c r="N25" s="568">
        <f t="shared" si="1"/>
        <v>1394.8333333333333</v>
      </c>
    </row>
    <row r="26" spans="1:14">
      <c r="A26" s="735" t="s">
        <v>492</v>
      </c>
      <c r="B26" s="736">
        <v>4580</v>
      </c>
      <c r="C26" s="736">
        <v>4568</v>
      </c>
      <c r="D26" s="736">
        <v>4506</v>
      </c>
      <c r="E26" s="736">
        <v>4495</v>
      </c>
      <c r="F26" s="736">
        <v>4477</v>
      </c>
      <c r="G26" s="736">
        <v>4399</v>
      </c>
      <c r="H26" s="736">
        <v>4430</v>
      </c>
      <c r="I26" s="736">
        <v>4227</v>
      </c>
      <c r="J26" s="736">
        <v>4466</v>
      </c>
      <c r="K26" s="736">
        <v>4440</v>
      </c>
      <c r="L26" s="736">
        <v>4448</v>
      </c>
      <c r="M26" s="736">
        <v>4468</v>
      </c>
      <c r="N26" s="568">
        <f t="shared" si="1"/>
        <v>4458.666666666667</v>
      </c>
    </row>
    <row r="27" spans="1:14">
      <c r="A27" s="735" t="s">
        <v>493</v>
      </c>
      <c r="B27" s="736">
        <v>1221</v>
      </c>
      <c r="C27" s="736">
        <v>1228</v>
      </c>
      <c r="D27" s="736">
        <v>1229</v>
      </c>
      <c r="E27" s="736">
        <v>1223</v>
      </c>
      <c r="F27" s="736">
        <v>1222</v>
      </c>
      <c r="G27" s="736">
        <v>1219</v>
      </c>
      <c r="H27" s="736">
        <v>1222</v>
      </c>
      <c r="I27" s="736">
        <v>1228</v>
      </c>
      <c r="J27" s="736">
        <v>1213</v>
      </c>
      <c r="K27" s="736">
        <v>1205</v>
      </c>
      <c r="L27" s="736">
        <v>1214</v>
      </c>
      <c r="M27" s="736">
        <v>1207</v>
      </c>
      <c r="N27" s="568">
        <f t="shared" si="1"/>
        <v>1219.25</v>
      </c>
    </row>
    <row r="28" spans="1:14">
      <c r="A28" s="735" t="s">
        <v>494</v>
      </c>
      <c r="B28" s="736">
        <v>3168</v>
      </c>
      <c r="C28" s="736">
        <v>3207</v>
      </c>
      <c r="D28" s="736">
        <v>3157</v>
      </c>
      <c r="E28" s="736">
        <v>3152</v>
      </c>
      <c r="F28" s="736">
        <v>3144</v>
      </c>
      <c r="G28" s="736">
        <v>3093</v>
      </c>
      <c r="H28" s="736">
        <v>3094</v>
      </c>
      <c r="I28" s="736">
        <v>3102</v>
      </c>
      <c r="J28" s="736">
        <v>3130</v>
      </c>
      <c r="K28" s="736">
        <v>3062</v>
      </c>
      <c r="L28" s="736">
        <v>3037</v>
      </c>
      <c r="M28" s="736">
        <v>3070</v>
      </c>
      <c r="N28" s="568">
        <f t="shared" si="1"/>
        <v>3118</v>
      </c>
    </row>
    <row r="29" spans="1:14">
      <c r="A29" s="735" t="s">
        <v>750</v>
      </c>
      <c r="B29" s="736">
        <v>2068</v>
      </c>
      <c r="C29" s="736">
        <v>2074</v>
      </c>
      <c r="D29" s="736">
        <v>2042</v>
      </c>
      <c r="E29" s="736">
        <v>2030</v>
      </c>
      <c r="F29" s="736">
        <v>1983</v>
      </c>
      <c r="G29" s="736">
        <v>1888</v>
      </c>
      <c r="H29" s="736">
        <v>1888</v>
      </c>
      <c r="I29" s="736">
        <v>1806</v>
      </c>
      <c r="J29" s="736">
        <v>1784</v>
      </c>
      <c r="K29" s="736">
        <v>1786</v>
      </c>
      <c r="L29" s="736">
        <v>1772</v>
      </c>
      <c r="M29" s="736">
        <v>1770</v>
      </c>
      <c r="N29" s="568">
        <f t="shared" si="1"/>
        <v>1907.5833333333333</v>
      </c>
    </row>
    <row r="30" spans="1:14">
      <c r="A30" s="735" t="s">
        <v>751</v>
      </c>
      <c r="B30" s="736">
        <v>14338</v>
      </c>
      <c r="C30" s="736">
        <v>14326</v>
      </c>
      <c r="D30" s="736">
        <v>14120</v>
      </c>
      <c r="E30" s="736">
        <v>13951</v>
      </c>
      <c r="F30" s="736">
        <v>13784</v>
      </c>
      <c r="G30" s="736">
        <v>13150</v>
      </c>
      <c r="H30" s="736">
        <v>13246</v>
      </c>
      <c r="I30" s="736">
        <v>13228</v>
      </c>
      <c r="J30" s="736">
        <v>13296</v>
      </c>
      <c r="K30" s="736">
        <v>13267</v>
      </c>
      <c r="L30" s="736">
        <v>13058</v>
      </c>
      <c r="M30" s="736">
        <v>13204</v>
      </c>
      <c r="N30" s="568">
        <f t="shared" si="1"/>
        <v>13580.666666666666</v>
      </c>
    </row>
    <row r="31" spans="1:14">
      <c r="A31" s="735" t="s">
        <v>752</v>
      </c>
      <c r="B31" s="736">
        <v>1322</v>
      </c>
      <c r="C31" s="736">
        <v>1312</v>
      </c>
      <c r="D31" s="736">
        <v>1300</v>
      </c>
      <c r="E31" s="736">
        <v>1291</v>
      </c>
      <c r="F31" s="736">
        <v>1306</v>
      </c>
      <c r="G31" s="736">
        <v>1286</v>
      </c>
      <c r="H31" s="736">
        <v>1290</v>
      </c>
      <c r="I31" s="736">
        <v>1292</v>
      </c>
      <c r="J31" s="736">
        <v>1291</v>
      </c>
      <c r="K31" s="736">
        <v>1285</v>
      </c>
      <c r="L31" s="736">
        <v>1265</v>
      </c>
      <c r="M31" s="736">
        <v>1274</v>
      </c>
      <c r="N31" s="568">
        <f t="shared" si="1"/>
        <v>1292.8333333333333</v>
      </c>
    </row>
    <row r="32" spans="1:14">
      <c r="A32" s="735" t="s">
        <v>495</v>
      </c>
      <c r="B32" s="736">
        <v>1447</v>
      </c>
      <c r="C32" s="736">
        <v>1444</v>
      </c>
      <c r="D32" s="736">
        <v>1418</v>
      </c>
      <c r="E32" s="736">
        <v>1411</v>
      </c>
      <c r="F32" s="736">
        <v>1372</v>
      </c>
      <c r="G32" s="736">
        <v>1352</v>
      </c>
      <c r="H32" s="736">
        <v>1331</v>
      </c>
      <c r="I32" s="736">
        <v>1382</v>
      </c>
      <c r="J32" s="736">
        <v>1376</v>
      </c>
      <c r="K32" s="736">
        <v>1382</v>
      </c>
      <c r="L32" s="736">
        <v>1384</v>
      </c>
      <c r="M32" s="736">
        <v>1389</v>
      </c>
      <c r="N32" s="568">
        <f t="shared" si="1"/>
        <v>1390.6666666666667</v>
      </c>
    </row>
    <row r="33" spans="1:14">
      <c r="A33" s="735" t="s">
        <v>496</v>
      </c>
      <c r="B33" s="736">
        <v>1746</v>
      </c>
      <c r="C33" s="736">
        <v>1731</v>
      </c>
      <c r="D33" s="736">
        <v>1704</v>
      </c>
      <c r="E33" s="736">
        <v>1700</v>
      </c>
      <c r="F33" s="736">
        <v>1689</v>
      </c>
      <c r="G33" s="736">
        <v>1679</v>
      </c>
      <c r="H33" s="736">
        <v>1685</v>
      </c>
      <c r="I33" s="736">
        <v>1683</v>
      </c>
      <c r="J33" s="736">
        <v>1679</v>
      </c>
      <c r="K33" s="736">
        <v>1678</v>
      </c>
      <c r="L33" s="736">
        <v>1679</v>
      </c>
      <c r="M33" s="736">
        <v>1700</v>
      </c>
      <c r="N33" s="568">
        <f t="shared" si="1"/>
        <v>1696.0833333333333</v>
      </c>
    </row>
    <row r="34" spans="1:14">
      <c r="A34" s="735" t="s">
        <v>497</v>
      </c>
      <c r="B34" s="736">
        <v>2982</v>
      </c>
      <c r="C34" s="736">
        <v>2980</v>
      </c>
      <c r="D34" s="736">
        <v>2940</v>
      </c>
      <c r="E34" s="736">
        <v>2927</v>
      </c>
      <c r="F34" s="736">
        <v>2808</v>
      </c>
      <c r="G34" s="736">
        <v>2874</v>
      </c>
      <c r="H34" s="736">
        <v>2788</v>
      </c>
      <c r="I34" s="736">
        <v>2843</v>
      </c>
      <c r="J34" s="736">
        <v>2820</v>
      </c>
      <c r="K34" s="736">
        <v>2879</v>
      </c>
      <c r="L34" s="736">
        <v>2926</v>
      </c>
      <c r="M34" s="736">
        <v>2920</v>
      </c>
      <c r="N34" s="568">
        <f t="shared" si="1"/>
        <v>2890.5833333333335</v>
      </c>
    </row>
    <row r="35" spans="1:14">
      <c r="A35" s="735" t="s">
        <v>498</v>
      </c>
      <c r="B35" s="736">
        <v>8108</v>
      </c>
      <c r="C35" s="736">
        <v>8139</v>
      </c>
      <c r="D35" s="736">
        <v>8071</v>
      </c>
      <c r="E35" s="736">
        <v>7957</v>
      </c>
      <c r="F35" s="736">
        <v>7964</v>
      </c>
      <c r="G35" s="736">
        <v>7881</v>
      </c>
      <c r="H35" s="736">
        <v>7867</v>
      </c>
      <c r="I35" s="736">
        <v>7978</v>
      </c>
      <c r="J35" s="736">
        <v>7980</v>
      </c>
      <c r="K35" s="736">
        <v>7924</v>
      </c>
      <c r="L35" s="736">
        <v>7842</v>
      </c>
      <c r="M35" s="736">
        <v>7883</v>
      </c>
      <c r="N35" s="568">
        <f t="shared" si="1"/>
        <v>7966.166666666667</v>
      </c>
    </row>
    <row r="36" spans="1:14">
      <c r="A36" s="735" t="s">
        <v>499</v>
      </c>
      <c r="B36" s="736">
        <v>1973</v>
      </c>
      <c r="C36" s="736">
        <v>1972</v>
      </c>
      <c r="D36" s="736">
        <v>1960</v>
      </c>
      <c r="E36" s="736">
        <v>1936</v>
      </c>
      <c r="F36" s="736">
        <v>1906</v>
      </c>
      <c r="G36" s="736">
        <v>1866</v>
      </c>
      <c r="H36" s="736">
        <v>1884</v>
      </c>
      <c r="I36" s="736">
        <v>1875</v>
      </c>
      <c r="J36" s="736">
        <v>1900</v>
      </c>
      <c r="K36" s="736">
        <v>1850</v>
      </c>
      <c r="L36" s="736">
        <v>1841</v>
      </c>
      <c r="M36" s="736">
        <v>1900</v>
      </c>
      <c r="N36" s="568">
        <f t="shared" si="1"/>
        <v>1905.25</v>
      </c>
    </row>
    <row r="37" spans="1:14">
      <c r="A37" s="735" t="s">
        <v>500</v>
      </c>
      <c r="B37" s="736">
        <v>2430</v>
      </c>
      <c r="C37" s="736">
        <v>2444</v>
      </c>
      <c r="D37" s="736">
        <v>2393</v>
      </c>
      <c r="E37" s="736">
        <v>2427</v>
      </c>
      <c r="F37" s="736">
        <v>2390</v>
      </c>
      <c r="G37" s="736">
        <v>2382</v>
      </c>
      <c r="H37" s="736">
        <v>2398</v>
      </c>
      <c r="I37" s="736">
        <v>2432</v>
      </c>
      <c r="J37" s="736">
        <v>2422</v>
      </c>
      <c r="K37" s="736">
        <v>2336</v>
      </c>
      <c r="L37" s="736">
        <v>2347</v>
      </c>
      <c r="M37" s="736">
        <v>2428</v>
      </c>
      <c r="N37" s="568">
        <f t="shared" si="1"/>
        <v>2402.4166666666665</v>
      </c>
    </row>
    <row r="38" spans="1:14">
      <c r="A38" s="735" t="s">
        <v>753</v>
      </c>
      <c r="B38" s="736">
        <v>3405</v>
      </c>
      <c r="C38" s="736">
        <v>3410</v>
      </c>
      <c r="D38" s="736">
        <v>3400</v>
      </c>
      <c r="E38" s="736">
        <v>3394</v>
      </c>
      <c r="F38" s="736">
        <v>3376</v>
      </c>
      <c r="G38" s="736">
        <v>3353</v>
      </c>
      <c r="H38" s="736">
        <v>3355</v>
      </c>
      <c r="I38" s="736">
        <v>3377</v>
      </c>
      <c r="J38" s="736">
        <v>3414</v>
      </c>
      <c r="K38" s="736">
        <v>3316</v>
      </c>
      <c r="L38" s="736">
        <v>3322</v>
      </c>
      <c r="M38" s="736">
        <v>3447</v>
      </c>
      <c r="N38" s="568">
        <f t="shared" si="1"/>
        <v>3380.75</v>
      </c>
    </row>
    <row r="39" spans="1:14">
      <c r="A39" s="735" t="s">
        <v>501</v>
      </c>
      <c r="B39" s="736">
        <v>24828</v>
      </c>
      <c r="C39" s="736">
        <v>24862</v>
      </c>
      <c r="D39" s="736">
        <v>24500</v>
      </c>
      <c r="E39" s="736">
        <v>24298</v>
      </c>
      <c r="F39" s="736">
        <v>24016</v>
      </c>
      <c r="G39" s="736">
        <v>23864</v>
      </c>
      <c r="H39" s="736">
        <v>23921</v>
      </c>
      <c r="I39" s="736">
        <v>24164</v>
      </c>
      <c r="J39" s="736">
        <v>24081</v>
      </c>
      <c r="K39" s="736">
        <v>23891</v>
      </c>
      <c r="L39" s="736">
        <v>23788</v>
      </c>
      <c r="M39" s="736">
        <v>23912</v>
      </c>
      <c r="N39" s="568">
        <f t="shared" si="1"/>
        <v>24177.083333333332</v>
      </c>
    </row>
    <row r="40" spans="1:14">
      <c r="A40" s="735" t="s">
        <v>502</v>
      </c>
      <c r="B40" s="736">
        <v>5977</v>
      </c>
      <c r="C40" s="736">
        <v>5995</v>
      </c>
      <c r="D40" s="736">
        <v>5909</v>
      </c>
      <c r="E40" s="736">
        <v>5877</v>
      </c>
      <c r="F40" s="736">
        <v>5823</v>
      </c>
      <c r="G40" s="736">
        <v>5796</v>
      </c>
      <c r="H40" s="736">
        <v>5773</v>
      </c>
      <c r="I40" s="736">
        <v>5831</v>
      </c>
      <c r="J40" s="736">
        <v>5824</v>
      </c>
      <c r="K40" s="736">
        <v>5778</v>
      </c>
      <c r="L40" s="736">
        <v>5736</v>
      </c>
      <c r="M40" s="736">
        <v>5796</v>
      </c>
      <c r="N40" s="568">
        <f t="shared" si="1"/>
        <v>5842.916666666667</v>
      </c>
    </row>
    <row r="41" spans="1:14">
      <c r="A41" s="735" t="s">
        <v>503</v>
      </c>
      <c r="B41" s="736">
        <v>1238</v>
      </c>
      <c r="C41" s="736">
        <v>1234</v>
      </c>
      <c r="D41" s="736">
        <v>1217</v>
      </c>
      <c r="E41" s="736">
        <v>1234</v>
      </c>
      <c r="F41" s="736">
        <v>1251</v>
      </c>
      <c r="G41" s="736">
        <v>1238</v>
      </c>
      <c r="H41" s="736">
        <v>1261</v>
      </c>
      <c r="I41" s="736">
        <v>1227</v>
      </c>
      <c r="J41" s="736">
        <v>1262</v>
      </c>
      <c r="K41" s="736">
        <v>1253</v>
      </c>
      <c r="L41" s="736">
        <v>1241</v>
      </c>
      <c r="M41" s="736">
        <v>1256</v>
      </c>
      <c r="N41" s="568">
        <f t="shared" si="1"/>
        <v>1242.6666666666667</v>
      </c>
    </row>
    <row r="42" spans="1:14">
      <c r="A42" s="735" t="s">
        <v>504</v>
      </c>
      <c r="B42" s="736">
        <v>19933</v>
      </c>
      <c r="C42" s="736">
        <v>19960</v>
      </c>
      <c r="D42" s="736">
        <v>19702</v>
      </c>
      <c r="E42" s="736">
        <v>19436</v>
      </c>
      <c r="F42" s="736">
        <v>19019</v>
      </c>
      <c r="G42" s="736">
        <v>18727</v>
      </c>
      <c r="H42" s="736">
        <v>18752</v>
      </c>
      <c r="I42" s="736">
        <v>18932</v>
      </c>
      <c r="J42" s="736">
        <v>18883</v>
      </c>
      <c r="K42" s="736">
        <v>18683</v>
      </c>
      <c r="L42" s="736">
        <v>18540</v>
      </c>
      <c r="M42" s="736">
        <v>18626</v>
      </c>
      <c r="N42" s="568">
        <f t="shared" si="1"/>
        <v>19099.416666666668</v>
      </c>
    </row>
    <row r="43" spans="1:14">
      <c r="A43" s="735" t="s">
        <v>505</v>
      </c>
      <c r="B43" s="736">
        <v>4190</v>
      </c>
      <c r="C43" s="736">
        <v>4235</v>
      </c>
      <c r="D43" s="736">
        <v>4268</v>
      </c>
      <c r="E43" s="736">
        <v>4226</v>
      </c>
      <c r="F43" s="736">
        <v>4276</v>
      </c>
      <c r="G43" s="736">
        <v>4198</v>
      </c>
      <c r="H43" s="736">
        <v>4215</v>
      </c>
      <c r="I43" s="736">
        <v>4250</v>
      </c>
      <c r="J43" s="736">
        <v>4300</v>
      </c>
      <c r="K43" s="736">
        <v>4287</v>
      </c>
      <c r="L43" s="736">
        <v>4280</v>
      </c>
      <c r="M43" s="736">
        <v>4335</v>
      </c>
      <c r="N43" s="568">
        <f t="shared" si="1"/>
        <v>4255</v>
      </c>
    </row>
    <row r="44" spans="1:14">
      <c r="A44" s="735" t="s">
        <v>506</v>
      </c>
      <c r="B44" s="736">
        <v>6488</v>
      </c>
      <c r="C44" s="736">
        <v>6514</v>
      </c>
      <c r="D44" s="736">
        <v>6488</v>
      </c>
      <c r="E44" s="736">
        <v>6522</v>
      </c>
      <c r="F44" s="736">
        <v>6468</v>
      </c>
      <c r="G44" s="736">
        <v>6456</v>
      </c>
      <c r="H44" s="736">
        <v>6556</v>
      </c>
      <c r="I44" s="736">
        <v>6645</v>
      </c>
      <c r="J44" s="736">
        <v>6628</v>
      </c>
      <c r="K44" s="736">
        <v>6692</v>
      </c>
      <c r="L44" s="736">
        <v>6698</v>
      </c>
      <c r="M44" s="736">
        <v>6774</v>
      </c>
      <c r="N44" s="568">
        <f t="shared" si="1"/>
        <v>6577.416666666667</v>
      </c>
    </row>
    <row r="45" spans="1:14">
      <c r="A45" s="735" t="s">
        <v>507</v>
      </c>
      <c r="B45" s="736">
        <v>15411</v>
      </c>
      <c r="C45" s="736">
        <v>15423</v>
      </c>
      <c r="D45" s="736">
        <v>15229</v>
      </c>
      <c r="E45" s="736">
        <v>15157</v>
      </c>
      <c r="F45" s="736">
        <v>14930</v>
      </c>
      <c r="G45" s="736">
        <v>14696</v>
      </c>
      <c r="H45" s="736">
        <v>14498</v>
      </c>
      <c r="I45" s="736">
        <v>14450</v>
      </c>
      <c r="J45" s="736">
        <v>14285</v>
      </c>
      <c r="K45" s="736">
        <v>14056</v>
      </c>
      <c r="L45" s="736">
        <v>13870</v>
      </c>
      <c r="M45" s="736">
        <v>13839</v>
      </c>
      <c r="N45" s="568">
        <f t="shared" si="1"/>
        <v>14653.666666666666</v>
      </c>
    </row>
    <row r="46" spans="1:14">
      <c r="A46" s="735" t="s">
        <v>754</v>
      </c>
      <c r="B46" s="736">
        <v>808</v>
      </c>
      <c r="C46" s="736">
        <v>813</v>
      </c>
      <c r="D46" s="736">
        <v>822</v>
      </c>
      <c r="E46" s="736">
        <v>801</v>
      </c>
      <c r="F46" s="736">
        <v>799</v>
      </c>
      <c r="G46" s="736">
        <v>796</v>
      </c>
      <c r="H46" s="736">
        <v>807</v>
      </c>
      <c r="I46" s="736">
        <v>818</v>
      </c>
      <c r="J46" s="736">
        <v>801</v>
      </c>
      <c r="K46" s="736">
        <v>798</v>
      </c>
      <c r="L46" s="736">
        <v>801</v>
      </c>
      <c r="M46" s="736">
        <v>814</v>
      </c>
      <c r="N46" s="568">
        <f t="shared" si="1"/>
        <v>806.5</v>
      </c>
    </row>
    <row r="47" spans="1:14">
      <c r="A47" s="735" t="s">
        <v>508</v>
      </c>
      <c r="B47" s="736">
        <v>2656</v>
      </c>
      <c r="C47" s="736">
        <v>2642</v>
      </c>
      <c r="D47" s="736">
        <v>2621</v>
      </c>
      <c r="E47" s="736">
        <v>2578</v>
      </c>
      <c r="F47" s="736">
        <v>2603</v>
      </c>
      <c r="G47" s="736">
        <v>2583</v>
      </c>
      <c r="H47" s="736">
        <v>2588</v>
      </c>
      <c r="I47" s="736">
        <v>2570</v>
      </c>
      <c r="J47" s="736">
        <v>2520</v>
      </c>
      <c r="K47" s="736">
        <v>2469</v>
      </c>
      <c r="L47" s="736">
        <v>2514</v>
      </c>
      <c r="M47" s="736">
        <v>2547</v>
      </c>
      <c r="N47" s="568">
        <f t="shared" si="1"/>
        <v>2574.25</v>
      </c>
    </row>
    <row r="48" spans="1:14">
      <c r="A48" s="735" t="s">
        <v>755</v>
      </c>
      <c r="B48" s="736">
        <v>1212</v>
      </c>
      <c r="C48" s="736">
        <v>1206</v>
      </c>
      <c r="D48" s="736">
        <v>1198</v>
      </c>
      <c r="E48" s="736">
        <v>1186</v>
      </c>
      <c r="F48" s="736">
        <v>1186</v>
      </c>
      <c r="G48" s="736">
        <v>1178</v>
      </c>
      <c r="H48" s="736">
        <v>1185</v>
      </c>
      <c r="I48" s="736">
        <v>1205</v>
      </c>
      <c r="J48" s="736">
        <v>1199</v>
      </c>
      <c r="K48" s="736">
        <v>1198</v>
      </c>
      <c r="L48" s="736">
        <v>1191</v>
      </c>
      <c r="M48" s="736">
        <v>1192</v>
      </c>
      <c r="N48" s="568">
        <f t="shared" si="1"/>
        <v>1194.6666666666667</v>
      </c>
    </row>
    <row r="49" spans="1:14">
      <c r="A49" s="735" t="s">
        <v>509</v>
      </c>
      <c r="B49" s="736">
        <v>4707</v>
      </c>
      <c r="C49" s="736">
        <v>4761</v>
      </c>
      <c r="D49" s="736">
        <v>4746</v>
      </c>
      <c r="E49" s="736">
        <v>4719</v>
      </c>
      <c r="F49" s="736">
        <v>4635</v>
      </c>
      <c r="G49" s="736">
        <v>4611</v>
      </c>
      <c r="H49" s="736">
        <v>4614</v>
      </c>
      <c r="I49" s="736">
        <v>4694</v>
      </c>
      <c r="J49" s="736">
        <v>4707</v>
      </c>
      <c r="K49" s="736">
        <v>4673</v>
      </c>
      <c r="L49" s="736">
        <v>4665</v>
      </c>
      <c r="M49" s="736">
        <v>4748</v>
      </c>
      <c r="N49" s="568">
        <f t="shared" si="1"/>
        <v>4690</v>
      </c>
    </row>
    <row r="50" spans="1:14">
      <c r="A50" s="735" t="s">
        <v>756</v>
      </c>
      <c r="B50" s="736">
        <v>4848</v>
      </c>
      <c r="C50" s="736">
        <v>4883</v>
      </c>
      <c r="D50" s="736">
        <v>4857</v>
      </c>
      <c r="E50" s="736">
        <v>4859</v>
      </c>
      <c r="F50" s="736">
        <v>4834</v>
      </c>
      <c r="G50" s="736">
        <v>4822</v>
      </c>
      <c r="H50" s="736">
        <v>4879</v>
      </c>
      <c r="I50" s="736">
        <v>4901</v>
      </c>
      <c r="J50" s="736">
        <v>4920</v>
      </c>
      <c r="K50" s="736">
        <v>4883</v>
      </c>
      <c r="L50" s="736">
        <v>4837</v>
      </c>
      <c r="M50" s="736">
        <v>4882</v>
      </c>
      <c r="N50" s="568">
        <f t="shared" si="1"/>
        <v>4867.083333333333</v>
      </c>
    </row>
    <row r="51" spans="1:14">
      <c r="A51" s="735" t="s">
        <v>510</v>
      </c>
      <c r="B51" s="736">
        <v>1268</v>
      </c>
      <c r="C51" s="736">
        <v>1270</v>
      </c>
      <c r="D51" s="736">
        <v>1263</v>
      </c>
      <c r="E51" s="736">
        <v>1242</v>
      </c>
      <c r="F51" s="736">
        <v>1229</v>
      </c>
      <c r="G51" s="736">
        <v>1222</v>
      </c>
      <c r="H51" s="736">
        <v>1222</v>
      </c>
      <c r="I51" s="736">
        <v>1213</v>
      </c>
      <c r="J51" s="736">
        <v>1203</v>
      </c>
      <c r="K51" s="736">
        <v>1198</v>
      </c>
      <c r="L51" s="736">
        <v>1194</v>
      </c>
      <c r="M51" s="736">
        <v>1204</v>
      </c>
      <c r="N51" s="568">
        <f t="shared" si="1"/>
        <v>1227.3333333333333</v>
      </c>
    </row>
    <row r="52" spans="1:14">
      <c r="A52" s="735" t="s">
        <v>511</v>
      </c>
      <c r="B52" s="736">
        <v>3030</v>
      </c>
      <c r="C52" s="736">
        <v>3037</v>
      </c>
      <c r="D52" s="736">
        <v>3012</v>
      </c>
      <c r="E52" s="736">
        <v>2981</v>
      </c>
      <c r="F52" s="736">
        <v>3026</v>
      </c>
      <c r="G52" s="736">
        <v>2854</v>
      </c>
      <c r="H52" s="736">
        <v>2839</v>
      </c>
      <c r="I52" s="736">
        <v>2716</v>
      </c>
      <c r="J52" s="736">
        <v>2892</v>
      </c>
      <c r="K52" s="736">
        <v>2852</v>
      </c>
      <c r="L52" s="736">
        <v>2870</v>
      </c>
      <c r="M52" s="736">
        <v>2960</v>
      </c>
      <c r="N52" s="568">
        <f t="shared" si="1"/>
        <v>2922.4166666666665</v>
      </c>
    </row>
    <row r="53" spans="1:14">
      <c r="A53" s="735" t="s">
        <v>512</v>
      </c>
      <c r="B53" s="736">
        <v>2380</v>
      </c>
      <c r="C53" s="736">
        <v>2391</v>
      </c>
      <c r="D53" s="736">
        <v>2408</v>
      </c>
      <c r="E53" s="736">
        <v>2378</v>
      </c>
      <c r="F53" s="736">
        <v>2383</v>
      </c>
      <c r="G53" s="736">
        <v>2358</v>
      </c>
      <c r="H53" s="736">
        <v>2388</v>
      </c>
      <c r="I53" s="736">
        <v>2385</v>
      </c>
      <c r="J53" s="736">
        <v>2412</v>
      </c>
      <c r="K53" s="736">
        <v>2414</v>
      </c>
      <c r="L53" s="736">
        <v>2414</v>
      </c>
      <c r="M53" s="736">
        <v>2426</v>
      </c>
      <c r="N53" s="568">
        <f t="shared" si="1"/>
        <v>2394.75</v>
      </c>
    </row>
    <row r="54" spans="1:14">
      <c r="A54" s="735" t="s">
        <v>513</v>
      </c>
      <c r="B54" s="736">
        <v>3237</v>
      </c>
      <c r="C54" s="736">
        <v>3249</v>
      </c>
      <c r="D54" s="736">
        <v>3232</v>
      </c>
      <c r="E54" s="736">
        <v>3225</v>
      </c>
      <c r="F54" s="736">
        <v>3185</v>
      </c>
      <c r="G54" s="736">
        <v>3148</v>
      </c>
      <c r="H54" s="736">
        <v>3192</v>
      </c>
      <c r="I54" s="736">
        <v>3166</v>
      </c>
      <c r="J54" s="736">
        <v>3173</v>
      </c>
      <c r="K54" s="736">
        <v>3162</v>
      </c>
      <c r="L54" s="736">
        <v>3164</v>
      </c>
      <c r="M54" s="736">
        <v>3175</v>
      </c>
      <c r="N54" s="568">
        <f t="shared" si="1"/>
        <v>3192.3333333333335</v>
      </c>
    </row>
    <row r="55" spans="1:14">
      <c r="A55" s="735" t="s">
        <v>757</v>
      </c>
      <c r="B55" s="736">
        <v>2965</v>
      </c>
      <c r="C55" s="736">
        <v>2980</v>
      </c>
      <c r="D55" s="736">
        <v>2957</v>
      </c>
      <c r="E55" s="736">
        <v>2895</v>
      </c>
      <c r="F55" s="736">
        <v>2842</v>
      </c>
      <c r="G55" s="736">
        <v>2854</v>
      </c>
      <c r="H55" s="736">
        <v>2932</v>
      </c>
      <c r="I55" s="736">
        <v>2989</v>
      </c>
      <c r="J55" s="736">
        <v>2982</v>
      </c>
      <c r="K55" s="736">
        <v>3062</v>
      </c>
      <c r="L55" s="736">
        <v>3077</v>
      </c>
      <c r="M55" s="736">
        <v>3136</v>
      </c>
      <c r="N55" s="568">
        <f t="shared" si="1"/>
        <v>2972.5833333333335</v>
      </c>
    </row>
    <row r="56" spans="1:14">
      <c r="A56" s="735" t="s">
        <v>514</v>
      </c>
      <c r="B56" s="736">
        <v>2519</v>
      </c>
      <c r="C56" s="736">
        <v>2509</v>
      </c>
      <c r="D56" s="736">
        <v>2495</v>
      </c>
      <c r="E56" s="736">
        <v>2502</v>
      </c>
      <c r="F56" s="736">
        <v>2492</v>
      </c>
      <c r="G56" s="736">
        <v>2475</v>
      </c>
      <c r="H56" s="736">
        <v>2500</v>
      </c>
      <c r="I56" s="736">
        <v>2534</v>
      </c>
      <c r="J56" s="736">
        <v>2539</v>
      </c>
      <c r="K56" s="736">
        <v>2541</v>
      </c>
      <c r="L56" s="736">
        <v>2536</v>
      </c>
      <c r="M56" s="736">
        <v>2580</v>
      </c>
      <c r="N56" s="568">
        <f t="shared" si="1"/>
        <v>2518.5</v>
      </c>
    </row>
    <row r="57" spans="1:14">
      <c r="A57" s="735" t="s">
        <v>758</v>
      </c>
      <c r="B57" s="736">
        <v>3238</v>
      </c>
      <c r="C57" s="736">
        <v>3257</v>
      </c>
      <c r="D57" s="736">
        <v>3238</v>
      </c>
      <c r="E57" s="736">
        <v>3211</v>
      </c>
      <c r="F57" s="736">
        <v>3173</v>
      </c>
      <c r="G57" s="736">
        <v>3139</v>
      </c>
      <c r="H57" s="736">
        <v>3191</v>
      </c>
      <c r="I57" s="736">
        <v>3192</v>
      </c>
      <c r="J57" s="736">
        <v>3222</v>
      </c>
      <c r="K57" s="736">
        <v>3217</v>
      </c>
      <c r="L57" s="736">
        <v>3204</v>
      </c>
      <c r="M57" s="736">
        <v>3233</v>
      </c>
      <c r="N57" s="568">
        <f t="shared" si="1"/>
        <v>3209.5833333333335</v>
      </c>
    </row>
    <row r="58" spans="1:14">
      <c r="A58" s="735" t="s">
        <v>515</v>
      </c>
      <c r="B58" s="736">
        <v>1898</v>
      </c>
      <c r="C58" s="736">
        <v>1901</v>
      </c>
      <c r="D58" s="736">
        <v>1883</v>
      </c>
      <c r="E58" s="736">
        <v>1886</v>
      </c>
      <c r="F58" s="736">
        <v>1858</v>
      </c>
      <c r="G58" s="736">
        <v>1823</v>
      </c>
      <c r="H58" s="736">
        <v>1830</v>
      </c>
      <c r="I58" s="736">
        <v>1836</v>
      </c>
      <c r="J58" s="736">
        <v>1813</v>
      </c>
      <c r="K58" s="736">
        <v>1818</v>
      </c>
      <c r="L58" s="736">
        <v>1803</v>
      </c>
      <c r="M58" s="736">
        <v>1848</v>
      </c>
      <c r="N58" s="568">
        <f t="shared" si="1"/>
        <v>1849.75</v>
      </c>
    </row>
    <row r="59" spans="1:14">
      <c r="A59" s="735" t="s">
        <v>516</v>
      </c>
      <c r="B59" s="736">
        <v>1131</v>
      </c>
      <c r="C59" s="736">
        <v>1124</v>
      </c>
      <c r="D59" s="736">
        <v>1124</v>
      </c>
      <c r="E59" s="736">
        <v>1125</v>
      </c>
      <c r="F59" s="736">
        <v>1104</v>
      </c>
      <c r="G59" s="736">
        <v>1103</v>
      </c>
      <c r="H59" s="736">
        <v>1116</v>
      </c>
      <c r="I59" s="736">
        <v>1140</v>
      </c>
      <c r="J59" s="736">
        <v>1157</v>
      </c>
      <c r="K59" s="736">
        <v>1184</v>
      </c>
      <c r="L59" s="736">
        <v>1206</v>
      </c>
      <c r="M59" s="736">
        <v>1225</v>
      </c>
      <c r="N59" s="568">
        <f t="shared" si="1"/>
        <v>1144.9166666666667</v>
      </c>
    </row>
    <row r="60" spans="1:14">
      <c r="A60" s="735" t="s">
        <v>517</v>
      </c>
      <c r="B60" s="736">
        <v>3381</v>
      </c>
      <c r="C60" s="736">
        <v>3391</v>
      </c>
      <c r="D60" s="736">
        <v>3392</v>
      </c>
      <c r="E60" s="736">
        <v>3362</v>
      </c>
      <c r="F60" s="736">
        <v>3389</v>
      </c>
      <c r="G60" s="736">
        <v>3372</v>
      </c>
      <c r="H60" s="736">
        <v>3469</v>
      </c>
      <c r="I60" s="736">
        <v>3479</v>
      </c>
      <c r="J60" s="736">
        <v>3493</v>
      </c>
      <c r="K60" s="736">
        <v>3497</v>
      </c>
      <c r="L60" s="736">
        <v>3496</v>
      </c>
      <c r="M60" s="736">
        <v>3539</v>
      </c>
      <c r="N60" s="568">
        <f t="shared" si="1"/>
        <v>3438.3333333333335</v>
      </c>
    </row>
    <row r="61" spans="1:14">
      <c r="A61" s="735" t="s">
        <v>518</v>
      </c>
      <c r="B61" s="736">
        <v>590</v>
      </c>
      <c r="C61" s="736">
        <v>592</v>
      </c>
      <c r="D61" s="736">
        <v>606</v>
      </c>
      <c r="E61" s="736">
        <v>605</v>
      </c>
      <c r="F61" s="736">
        <v>626</v>
      </c>
      <c r="G61" s="736">
        <v>630</v>
      </c>
      <c r="H61" s="736">
        <v>624</v>
      </c>
      <c r="I61" s="736">
        <v>578</v>
      </c>
      <c r="J61" s="736">
        <v>587</v>
      </c>
      <c r="K61" s="736">
        <v>571</v>
      </c>
      <c r="L61" s="736">
        <v>574</v>
      </c>
      <c r="M61" s="736">
        <v>574</v>
      </c>
      <c r="N61" s="568">
        <f t="shared" si="1"/>
        <v>596.41666666666663</v>
      </c>
    </row>
    <row r="62" spans="1:14">
      <c r="A62" s="735" t="s">
        <v>759</v>
      </c>
      <c r="B62" s="736">
        <v>76</v>
      </c>
      <c r="C62" s="736">
        <v>75</v>
      </c>
      <c r="D62" s="736">
        <v>74</v>
      </c>
      <c r="E62" s="736">
        <v>73</v>
      </c>
      <c r="F62" s="736">
        <v>78</v>
      </c>
      <c r="G62" s="736">
        <v>72</v>
      </c>
      <c r="H62" s="736">
        <v>71</v>
      </c>
      <c r="I62" s="736">
        <v>73</v>
      </c>
      <c r="J62" s="736">
        <v>90</v>
      </c>
      <c r="K62" s="736">
        <v>92</v>
      </c>
      <c r="L62" s="736">
        <v>94</v>
      </c>
      <c r="M62" s="736">
        <v>93</v>
      </c>
      <c r="N62" s="568">
        <f t="shared" si="1"/>
        <v>80.083333333333329</v>
      </c>
    </row>
    <row r="63" spans="1:14">
      <c r="A63" s="735" t="s">
        <v>760</v>
      </c>
      <c r="B63" s="736">
        <v>8136</v>
      </c>
      <c r="C63" s="736">
        <v>8168</v>
      </c>
      <c r="D63" s="736">
        <v>8153</v>
      </c>
      <c r="E63" s="736">
        <v>8024</v>
      </c>
      <c r="F63" s="736">
        <v>7940</v>
      </c>
      <c r="G63" s="736">
        <v>7960</v>
      </c>
      <c r="H63" s="736">
        <v>8021</v>
      </c>
      <c r="I63" s="736">
        <v>8135</v>
      </c>
      <c r="J63" s="736">
        <v>8163</v>
      </c>
      <c r="K63" s="736">
        <v>8191</v>
      </c>
      <c r="L63" s="736">
        <v>8168</v>
      </c>
      <c r="M63" s="736">
        <v>8133</v>
      </c>
      <c r="N63" s="568">
        <f t="shared" si="1"/>
        <v>8099.333333333333</v>
      </c>
    </row>
    <row r="64" spans="1:14">
      <c r="A64" s="735" t="s">
        <v>519</v>
      </c>
      <c r="B64" s="736">
        <v>1648</v>
      </c>
      <c r="C64" s="736">
        <v>1643</v>
      </c>
      <c r="D64" s="736">
        <v>1640</v>
      </c>
      <c r="E64" s="736">
        <v>1585</v>
      </c>
      <c r="F64" s="736">
        <v>1628</v>
      </c>
      <c r="G64" s="736">
        <v>1563</v>
      </c>
      <c r="H64" s="736">
        <v>1571</v>
      </c>
      <c r="I64" s="736">
        <v>1604</v>
      </c>
      <c r="J64" s="736">
        <v>1621</v>
      </c>
      <c r="K64" s="736">
        <v>1620</v>
      </c>
      <c r="L64" s="736">
        <v>1599</v>
      </c>
      <c r="M64" s="736">
        <v>1606</v>
      </c>
      <c r="N64" s="568">
        <f t="shared" si="1"/>
        <v>1610.6666666666667</v>
      </c>
    </row>
    <row r="65" spans="1:14">
      <c r="A65" s="735" t="s">
        <v>520</v>
      </c>
      <c r="B65" s="736">
        <v>5236</v>
      </c>
      <c r="C65" s="736">
        <v>5240</v>
      </c>
      <c r="D65" s="736">
        <v>5204</v>
      </c>
      <c r="E65" s="736">
        <v>5146</v>
      </c>
      <c r="F65" s="736">
        <v>5091</v>
      </c>
      <c r="G65" s="736">
        <v>5062</v>
      </c>
      <c r="H65" s="736">
        <v>5009</v>
      </c>
      <c r="I65" s="736">
        <v>5056</v>
      </c>
      <c r="J65" s="736">
        <v>5101</v>
      </c>
      <c r="K65" s="736">
        <v>4977</v>
      </c>
      <c r="L65" s="736">
        <v>4969</v>
      </c>
      <c r="M65" s="736">
        <v>5095</v>
      </c>
      <c r="N65" s="568">
        <f t="shared" si="1"/>
        <v>5098.833333333333</v>
      </c>
    </row>
    <row r="66" spans="1:14">
      <c r="A66" s="735" t="s">
        <v>521</v>
      </c>
      <c r="B66" s="736">
        <v>5241</v>
      </c>
      <c r="C66" s="736">
        <v>5270</v>
      </c>
      <c r="D66" s="736">
        <v>5204</v>
      </c>
      <c r="E66" s="736">
        <v>5157</v>
      </c>
      <c r="F66" s="736">
        <v>5070</v>
      </c>
      <c r="G66" s="736">
        <v>5058</v>
      </c>
      <c r="H66" s="736">
        <v>5073</v>
      </c>
      <c r="I66" s="736">
        <v>5042</v>
      </c>
      <c r="J66" s="736">
        <v>5009</v>
      </c>
      <c r="K66" s="736">
        <v>4971</v>
      </c>
      <c r="L66" s="736">
        <v>4997</v>
      </c>
      <c r="M66" s="736">
        <v>5054</v>
      </c>
      <c r="N66" s="568">
        <f t="shared" si="1"/>
        <v>5095.5</v>
      </c>
    </row>
    <row r="67" spans="1:14">
      <c r="A67" s="735" t="s">
        <v>761</v>
      </c>
      <c r="B67" s="736">
        <v>4548</v>
      </c>
      <c r="C67" s="736">
        <v>4563</v>
      </c>
      <c r="D67" s="736">
        <v>4483</v>
      </c>
      <c r="E67" s="736">
        <v>4424</v>
      </c>
      <c r="F67" s="736">
        <v>4484</v>
      </c>
      <c r="G67" s="736">
        <v>4433</v>
      </c>
      <c r="H67" s="736">
        <v>4512</v>
      </c>
      <c r="I67" s="736">
        <v>4580</v>
      </c>
      <c r="J67" s="736">
        <v>4590</v>
      </c>
      <c r="K67" s="736">
        <v>4605</v>
      </c>
      <c r="L67" s="736">
        <v>4628</v>
      </c>
      <c r="M67" s="736">
        <v>4681</v>
      </c>
      <c r="N67" s="568">
        <f t="shared" si="1"/>
        <v>4544.25</v>
      </c>
    </row>
    <row r="68" spans="1:14">
      <c r="A68" s="735" t="s">
        <v>522</v>
      </c>
      <c r="B68" s="736">
        <v>4701</v>
      </c>
      <c r="C68" s="736">
        <v>4701</v>
      </c>
      <c r="D68" s="736">
        <v>4680</v>
      </c>
      <c r="E68" s="736">
        <v>4632</v>
      </c>
      <c r="F68" s="736">
        <v>4570</v>
      </c>
      <c r="G68" s="736">
        <v>4564</v>
      </c>
      <c r="H68" s="736">
        <v>4569</v>
      </c>
      <c r="I68" s="736">
        <v>4532</v>
      </c>
      <c r="J68" s="736">
        <v>4588</v>
      </c>
      <c r="K68" s="736">
        <v>4497</v>
      </c>
      <c r="L68" s="736">
        <v>4438</v>
      </c>
      <c r="M68" s="736">
        <v>4486</v>
      </c>
      <c r="N68" s="568">
        <f t="shared" si="1"/>
        <v>4579.833333333333</v>
      </c>
    </row>
    <row r="69" spans="1:14">
      <c r="A69" s="735" t="s">
        <v>523</v>
      </c>
      <c r="B69" s="736">
        <v>2556</v>
      </c>
      <c r="C69" s="736">
        <v>2558</v>
      </c>
      <c r="D69" s="736">
        <v>2526</v>
      </c>
      <c r="E69" s="736">
        <v>2492</v>
      </c>
      <c r="F69" s="736">
        <v>2472</v>
      </c>
      <c r="G69" s="736">
        <v>2449</v>
      </c>
      <c r="H69" s="736">
        <v>2490</v>
      </c>
      <c r="I69" s="736">
        <v>2506</v>
      </c>
      <c r="J69" s="736">
        <v>2487</v>
      </c>
      <c r="K69" s="736">
        <v>2505</v>
      </c>
      <c r="L69" s="736">
        <v>2475</v>
      </c>
      <c r="M69" s="736">
        <v>2507</v>
      </c>
      <c r="N69" s="568">
        <f t="shared" si="1"/>
        <v>2501.9166666666665</v>
      </c>
    </row>
    <row r="70" spans="1:14">
      <c r="A70" s="735" t="s">
        <v>524</v>
      </c>
      <c r="B70" s="736">
        <v>2559</v>
      </c>
      <c r="C70" s="736">
        <v>2566</v>
      </c>
      <c r="D70" s="736">
        <v>2531</v>
      </c>
      <c r="E70" s="736">
        <v>2522</v>
      </c>
      <c r="F70" s="736">
        <v>2528</v>
      </c>
      <c r="G70" s="736">
        <v>2544</v>
      </c>
      <c r="H70" s="736">
        <v>2577</v>
      </c>
      <c r="I70" s="736">
        <v>2550</v>
      </c>
      <c r="J70" s="736">
        <v>2523</v>
      </c>
      <c r="K70" s="736">
        <v>2470</v>
      </c>
      <c r="L70" s="736">
        <v>2478</v>
      </c>
      <c r="M70" s="736">
        <v>2537</v>
      </c>
      <c r="N70" s="568">
        <f t="shared" ref="N70:N133" si="2">AVERAGE(B70:M70)</f>
        <v>2532.0833333333335</v>
      </c>
    </row>
    <row r="71" spans="1:14">
      <c r="A71" s="735" t="s">
        <v>525</v>
      </c>
      <c r="B71" s="736">
        <v>1091</v>
      </c>
      <c r="C71" s="736">
        <v>1092</v>
      </c>
      <c r="D71" s="736">
        <v>1066</v>
      </c>
      <c r="E71" s="736">
        <v>1074</v>
      </c>
      <c r="F71" s="736">
        <v>1067</v>
      </c>
      <c r="G71" s="736">
        <v>1057</v>
      </c>
      <c r="H71" s="736">
        <v>1060</v>
      </c>
      <c r="I71" s="736">
        <v>1066</v>
      </c>
      <c r="J71" s="736">
        <v>1072</v>
      </c>
      <c r="K71" s="736">
        <v>1084</v>
      </c>
      <c r="L71" s="736">
        <v>1068</v>
      </c>
      <c r="M71" s="736">
        <v>1087</v>
      </c>
      <c r="N71" s="568">
        <f t="shared" si="2"/>
        <v>1073.6666666666667</v>
      </c>
    </row>
    <row r="72" spans="1:14">
      <c r="A72" s="735" t="s">
        <v>526</v>
      </c>
      <c r="B72" s="736">
        <v>728</v>
      </c>
      <c r="C72" s="736">
        <v>734</v>
      </c>
      <c r="D72" s="736">
        <v>726</v>
      </c>
      <c r="E72" s="736">
        <v>705</v>
      </c>
      <c r="F72" s="736">
        <v>726</v>
      </c>
      <c r="G72" s="736">
        <v>684</v>
      </c>
      <c r="H72" s="736">
        <v>688</v>
      </c>
      <c r="I72" s="736">
        <v>701</v>
      </c>
      <c r="J72" s="736">
        <v>707</v>
      </c>
      <c r="K72" s="736">
        <v>699</v>
      </c>
      <c r="L72" s="736">
        <v>684</v>
      </c>
      <c r="M72" s="736">
        <v>696</v>
      </c>
      <c r="N72" s="568">
        <f t="shared" si="2"/>
        <v>706.5</v>
      </c>
    </row>
    <row r="73" spans="1:14">
      <c r="A73" s="735" t="s">
        <v>527</v>
      </c>
      <c r="B73" s="736">
        <v>1839</v>
      </c>
      <c r="C73" s="736">
        <v>1841</v>
      </c>
      <c r="D73" s="736">
        <v>1843</v>
      </c>
      <c r="E73" s="736">
        <v>1827</v>
      </c>
      <c r="F73" s="736">
        <v>1812</v>
      </c>
      <c r="G73" s="736">
        <v>1817</v>
      </c>
      <c r="H73" s="736">
        <v>1825</v>
      </c>
      <c r="I73" s="736">
        <v>1861</v>
      </c>
      <c r="J73" s="736">
        <v>1862</v>
      </c>
      <c r="K73" s="736">
        <v>1840</v>
      </c>
      <c r="L73" s="736">
        <v>1834</v>
      </c>
      <c r="M73" s="736">
        <v>1828</v>
      </c>
      <c r="N73" s="568">
        <f t="shared" si="2"/>
        <v>1835.75</v>
      </c>
    </row>
    <row r="74" spans="1:14">
      <c r="A74" s="735" t="s">
        <v>762</v>
      </c>
      <c r="B74" s="736">
        <v>2184</v>
      </c>
      <c r="C74" s="736">
        <v>2189</v>
      </c>
      <c r="D74" s="736">
        <v>2192</v>
      </c>
      <c r="E74" s="736">
        <v>2166</v>
      </c>
      <c r="F74" s="736">
        <v>2150</v>
      </c>
      <c r="G74" s="736">
        <v>2134</v>
      </c>
      <c r="H74" s="736">
        <v>2154</v>
      </c>
      <c r="I74" s="736">
        <v>2181</v>
      </c>
      <c r="J74" s="736">
        <v>2229</v>
      </c>
      <c r="K74" s="736">
        <v>2163</v>
      </c>
      <c r="L74" s="736">
        <v>2157</v>
      </c>
      <c r="M74" s="736">
        <v>2194</v>
      </c>
      <c r="N74" s="568">
        <f t="shared" si="2"/>
        <v>2174.4166666666665</v>
      </c>
    </row>
    <row r="75" spans="1:14">
      <c r="A75" s="735" t="s">
        <v>528</v>
      </c>
      <c r="B75" s="736">
        <v>2860</v>
      </c>
      <c r="C75" s="736">
        <v>2907</v>
      </c>
      <c r="D75" s="736">
        <v>2891</v>
      </c>
      <c r="E75" s="736">
        <v>2882</v>
      </c>
      <c r="F75" s="736">
        <v>2881</v>
      </c>
      <c r="G75" s="736">
        <v>2892</v>
      </c>
      <c r="H75" s="736">
        <v>2951</v>
      </c>
      <c r="I75" s="736">
        <v>2975</v>
      </c>
      <c r="J75" s="736">
        <v>2985</v>
      </c>
      <c r="K75" s="736">
        <v>2976</v>
      </c>
      <c r="L75" s="736">
        <v>2969</v>
      </c>
      <c r="M75" s="736">
        <v>2989</v>
      </c>
      <c r="N75" s="568">
        <f t="shared" si="2"/>
        <v>2929.8333333333335</v>
      </c>
    </row>
    <row r="76" spans="1:14">
      <c r="A76" s="735" t="s">
        <v>529</v>
      </c>
      <c r="B76" s="736">
        <v>10128</v>
      </c>
      <c r="C76" s="736">
        <v>10115</v>
      </c>
      <c r="D76" s="736">
        <v>9979</v>
      </c>
      <c r="E76" s="736">
        <v>9905</v>
      </c>
      <c r="F76" s="736">
        <v>9846</v>
      </c>
      <c r="G76" s="736">
        <v>9724</v>
      </c>
      <c r="H76" s="736">
        <v>9826</v>
      </c>
      <c r="I76" s="736">
        <v>9871</v>
      </c>
      <c r="J76" s="736">
        <v>9826</v>
      </c>
      <c r="K76" s="736">
        <v>9796</v>
      </c>
      <c r="L76" s="736">
        <v>9746</v>
      </c>
      <c r="M76" s="736">
        <v>9742</v>
      </c>
      <c r="N76" s="568">
        <f t="shared" si="2"/>
        <v>9875.3333333333339</v>
      </c>
    </row>
    <row r="77" spans="1:14">
      <c r="A77" s="735" t="s">
        <v>530</v>
      </c>
      <c r="B77" s="736">
        <v>12739</v>
      </c>
      <c r="C77" s="736">
        <v>12797</v>
      </c>
      <c r="D77" s="736">
        <v>12680</v>
      </c>
      <c r="E77" s="736">
        <v>12540</v>
      </c>
      <c r="F77" s="736">
        <v>12257</v>
      </c>
      <c r="G77" s="736">
        <v>12115</v>
      </c>
      <c r="H77" s="736">
        <v>11991</v>
      </c>
      <c r="I77" s="736">
        <v>12064</v>
      </c>
      <c r="J77" s="736">
        <v>12030</v>
      </c>
      <c r="K77" s="736">
        <v>11980</v>
      </c>
      <c r="L77" s="736">
        <v>11993</v>
      </c>
      <c r="M77" s="736">
        <v>12131</v>
      </c>
      <c r="N77" s="568">
        <f t="shared" si="2"/>
        <v>12276.416666666666</v>
      </c>
    </row>
    <row r="78" spans="1:14">
      <c r="A78" s="735" t="s">
        <v>531</v>
      </c>
      <c r="B78" s="736">
        <v>3607</v>
      </c>
      <c r="C78" s="736">
        <v>3599</v>
      </c>
      <c r="D78" s="736">
        <v>3585</v>
      </c>
      <c r="E78" s="736">
        <v>3557</v>
      </c>
      <c r="F78" s="736">
        <v>3508</v>
      </c>
      <c r="G78" s="736">
        <v>3488</v>
      </c>
      <c r="H78" s="736">
        <v>3538</v>
      </c>
      <c r="I78" s="736">
        <v>3510</v>
      </c>
      <c r="J78" s="736">
        <v>3498</v>
      </c>
      <c r="K78" s="736">
        <v>3416</v>
      </c>
      <c r="L78" s="736">
        <v>3432</v>
      </c>
      <c r="M78" s="736">
        <v>3546</v>
      </c>
      <c r="N78" s="568">
        <f t="shared" si="2"/>
        <v>3523.6666666666665</v>
      </c>
    </row>
    <row r="79" spans="1:14">
      <c r="A79" s="735" t="s">
        <v>532</v>
      </c>
      <c r="B79" s="736">
        <v>1592</v>
      </c>
      <c r="C79" s="736">
        <v>1579</v>
      </c>
      <c r="D79" s="736">
        <v>1553</v>
      </c>
      <c r="E79" s="736">
        <v>1550</v>
      </c>
      <c r="F79" s="736">
        <v>1558</v>
      </c>
      <c r="G79" s="736">
        <v>1542</v>
      </c>
      <c r="H79" s="736">
        <v>1553</v>
      </c>
      <c r="I79" s="736">
        <v>1621</v>
      </c>
      <c r="J79" s="736">
        <v>1622</v>
      </c>
      <c r="K79" s="736">
        <v>1605</v>
      </c>
      <c r="L79" s="736">
        <v>1602</v>
      </c>
      <c r="M79" s="736">
        <v>1618</v>
      </c>
      <c r="N79" s="568">
        <f t="shared" si="2"/>
        <v>1582.9166666666667</v>
      </c>
    </row>
    <row r="80" spans="1:14">
      <c r="A80" s="735" t="s">
        <v>533</v>
      </c>
      <c r="B80" s="736">
        <v>14189</v>
      </c>
      <c r="C80" s="736">
        <v>14190</v>
      </c>
      <c r="D80" s="736">
        <v>13973</v>
      </c>
      <c r="E80" s="736">
        <v>13782</v>
      </c>
      <c r="F80" s="736">
        <v>13607</v>
      </c>
      <c r="G80" s="736">
        <v>13454</v>
      </c>
      <c r="H80" s="736">
        <v>13519</v>
      </c>
      <c r="I80" s="736">
        <v>13608</v>
      </c>
      <c r="J80" s="736">
        <v>13573</v>
      </c>
      <c r="K80" s="736">
        <v>13485</v>
      </c>
      <c r="L80" s="736">
        <v>13464</v>
      </c>
      <c r="M80" s="736">
        <v>13579</v>
      </c>
      <c r="N80" s="568">
        <f t="shared" si="2"/>
        <v>13701.916666666666</v>
      </c>
    </row>
    <row r="81" spans="1:14">
      <c r="A81" s="735" t="s">
        <v>534</v>
      </c>
      <c r="B81" s="736">
        <v>2415</v>
      </c>
      <c r="C81" s="736">
        <v>2430</v>
      </c>
      <c r="D81" s="736">
        <v>2403</v>
      </c>
      <c r="E81" s="736">
        <v>2392</v>
      </c>
      <c r="F81" s="736">
        <v>2325</v>
      </c>
      <c r="G81" s="736">
        <v>2316</v>
      </c>
      <c r="H81" s="736">
        <v>2316</v>
      </c>
      <c r="I81" s="736">
        <v>2178</v>
      </c>
      <c r="J81" s="736">
        <v>2322</v>
      </c>
      <c r="K81" s="736">
        <v>2282</v>
      </c>
      <c r="L81" s="736">
        <v>2295</v>
      </c>
      <c r="M81" s="736">
        <v>2333</v>
      </c>
      <c r="N81" s="568">
        <f t="shared" si="2"/>
        <v>2333.9166666666665</v>
      </c>
    </row>
    <row r="82" spans="1:14">
      <c r="A82" s="735" t="s">
        <v>535</v>
      </c>
      <c r="B82" s="736">
        <v>7965</v>
      </c>
      <c r="C82" s="736">
        <v>7981</v>
      </c>
      <c r="D82" s="736">
        <v>7919</v>
      </c>
      <c r="E82" s="736">
        <v>7871</v>
      </c>
      <c r="F82" s="736">
        <v>7793</v>
      </c>
      <c r="G82" s="736">
        <v>7727</v>
      </c>
      <c r="H82" s="736">
        <v>7748</v>
      </c>
      <c r="I82" s="736">
        <v>7709</v>
      </c>
      <c r="J82" s="736">
        <v>7732</v>
      </c>
      <c r="K82" s="736">
        <v>7663</v>
      </c>
      <c r="L82" s="736">
        <v>7633</v>
      </c>
      <c r="M82" s="736">
        <v>7700</v>
      </c>
      <c r="N82" s="568">
        <f t="shared" si="2"/>
        <v>7786.75</v>
      </c>
    </row>
    <row r="83" spans="1:14">
      <c r="A83" s="735" t="s">
        <v>763</v>
      </c>
      <c r="B83" s="736">
        <v>2465</v>
      </c>
      <c r="C83" s="736">
        <v>2502</v>
      </c>
      <c r="D83" s="736">
        <v>2482</v>
      </c>
      <c r="E83" s="736">
        <v>2469</v>
      </c>
      <c r="F83" s="736">
        <v>2456</v>
      </c>
      <c r="G83" s="736">
        <v>2453</v>
      </c>
      <c r="H83" s="736">
        <v>2503</v>
      </c>
      <c r="I83" s="736">
        <v>2527</v>
      </c>
      <c r="J83" s="736">
        <v>2519</v>
      </c>
      <c r="K83" s="736">
        <v>2483</v>
      </c>
      <c r="L83" s="736">
        <v>2474</v>
      </c>
      <c r="M83" s="736">
        <v>2592</v>
      </c>
      <c r="N83" s="568">
        <f t="shared" si="2"/>
        <v>2493.75</v>
      </c>
    </row>
    <row r="84" spans="1:14">
      <c r="A84" s="735" t="s">
        <v>536</v>
      </c>
      <c r="B84" s="736">
        <v>819</v>
      </c>
      <c r="C84" s="736">
        <v>822</v>
      </c>
      <c r="D84" s="736">
        <v>807</v>
      </c>
      <c r="E84" s="736">
        <v>812</v>
      </c>
      <c r="F84" s="736">
        <v>801</v>
      </c>
      <c r="G84" s="736">
        <v>777</v>
      </c>
      <c r="H84" s="736">
        <v>800</v>
      </c>
      <c r="I84" s="736">
        <v>801</v>
      </c>
      <c r="J84" s="736">
        <v>815</v>
      </c>
      <c r="K84" s="736">
        <v>806</v>
      </c>
      <c r="L84" s="736">
        <v>803</v>
      </c>
      <c r="M84" s="736">
        <v>819</v>
      </c>
      <c r="N84" s="568">
        <f t="shared" si="2"/>
        <v>806.83333333333337</v>
      </c>
    </row>
    <row r="85" spans="1:14">
      <c r="A85" s="735" t="s">
        <v>764</v>
      </c>
      <c r="B85" s="736">
        <v>35138</v>
      </c>
      <c r="C85" s="736">
        <v>35286</v>
      </c>
      <c r="D85" s="736">
        <v>34975</v>
      </c>
      <c r="E85" s="736">
        <v>34879</v>
      </c>
      <c r="F85" s="736">
        <v>34690</v>
      </c>
      <c r="G85" s="736">
        <v>34501</v>
      </c>
      <c r="H85" s="736">
        <v>34808</v>
      </c>
      <c r="I85" s="736">
        <v>35060</v>
      </c>
      <c r="J85" s="736">
        <v>35056</v>
      </c>
      <c r="K85" s="736">
        <v>34941</v>
      </c>
      <c r="L85" s="736">
        <v>34986</v>
      </c>
      <c r="M85" s="736">
        <v>35298</v>
      </c>
      <c r="N85" s="568">
        <f t="shared" si="2"/>
        <v>34968.166666666664</v>
      </c>
    </row>
    <row r="86" spans="1:14">
      <c r="A86" s="735" t="s">
        <v>537</v>
      </c>
      <c r="B86" s="736">
        <v>11539</v>
      </c>
      <c r="C86" s="736">
        <v>11463</v>
      </c>
      <c r="D86" s="736">
        <v>11317</v>
      </c>
      <c r="E86" s="736">
        <v>11159</v>
      </c>
      <c r="F86" s="736">
        <v>10938</v>
      </c>
      <c r="G86" s="736">
        <v>10706</v>
      </c>
      <c r="H86" s="736">
        <v>10689</v>
      </c>
      <c r="I86" s="736">
        <v>10665</v>
      </c>
      <c r="J86" s="736">
        <v>10599</v>
      </c>
      <c r="K86" s="736">
        <v>10553</v>
      </c>
      <c r="L86" s="736">
        <v>10515</v>
      </c>
      <c r="M86" s="736">
        <v>10561</v>
      </c>
      <c r="N86" s="568">
        <f t="shared" si="2"/>
        <v>10892</v>
      </c>
    </row>
    <row r="87" spans="1:14">
      <c r="A87" s="735" t="s">
        <v>765</v>
      </c>
      <c r="B87" s="736">
        <v>27985</v>
      </c>
      <c r="C87" s="736">
        <v>28016</v>
      </c>
      <c r="D87" s="736">
        <v>27870</v>
      </c>
      <c r="E87" s="736">
        <v>27748</v>
      </c>
      <c r="F87" s="736">
        <v>27539</v>
      </c>
      <c r="G87" s="736">
        <v>27336</v>
      </c>
      <c r="H87" s="736">
        <v>27478</v>
      </c>
      <c r="I87" s="736">
        <v>27512</v>
      </c>
      <c r="J87" s="736">
        <v>27585</v>
      </c>
      <c r="K87" s="736">
        <v>27388</v>
      </c>
      <c r="L87" s="736">
        <v>27170</v>
      </c>
      <c r="M87" s="736">
        <v>27335</v>
      </c>
      <c r="N87" s="568">
        <f t="shared" si="2"/>
        <v>27580.166666666668</v>
      </c>
    </row>
    <row r="88" spans="1:14">
      <c r="A88" s="735" t="s">
        <v>538</v>
      </c>
      <c r="B88" s="736">
        <v>783</v>
      </c>
      <c r="C88" s="736">
        <v>787</v>
      </c>
      <c r="D88" s="736">
        <v>794</v>
      </c>
      <c r="E88" s="736">
        <v>802</v>
      </c>
      <c r="F88" s="736">
        <v>802</v>
      </c>
      <c r="G88" s="736">
        <v>798</v>
      </c>
      <c r="H88" s="736">
        <v>800</v>
      </c>
      <c r="I88" s="736">
        <v>787</v>
      </c>
      <c r="J88" s="736">
        <v>793</v>
      </c>
      <c r="K88" s="736">
        <v>814</v>
      </c>
      <c r="L88" s="736">
        <v>807</v>
      </c>
      <c r="M88" s="736">
        <v>821</v>
      </c>
      <c r="N88" s="568">
        <f t="shared" si="2"/>
        <v>799</v>
      </c>
    </row>
    <row r="89" spans="1:14">
      <c r="A89" s="735" t="s">
        <v>766</v>
      </c>
      <c r="B89" s="736">
        <v>2611</v>
      </c>
      <c r="C89" s="736">
        <v>2636</v>
      </c>
      <c r="D89" s="736">
        <v>2604</v>
      </c>
      <c r="E89" s="736">
        <v>2615</v>
      </c>
      <c r="F89" s="736">
        <v>2565</v>
      </c>
      <c r="G89" s="736">
        <v>2556</v>
      </c>
      <c r="H89" s="736">
        <v>2621</v>
      </c>
      <c r="I89" s="736">
        <v>2644</v>
      </c>
      <c r="J89" s="736">
        <v>2655</v>
      </c>
      <c r="K89" s="736">
        <v>2667</v>
      </c>
      <c r="L89" s="736">
        <v>2702</v>
      </c>
      <c r="M89" s="736">
        <v>2763</v>
      </c>
      <c r="N89" s="568">
        <f t="shared" si="2"/>
        <v>2636.5833333333335</v>
      </c>
    </row>
    <row r="90" spans="1:14">
      <c r="A90" s="735" t="s">
        <v>539</v>
      </c>
      <c r="B90" s="736">
        <v>6679</v>
      </c>
      <c r="C90" s="736">
        <v>6713</v>
      </c>
      <c r="D90" s="736">
        <v>6682</v>
      </c>
      <c r="E90" s="736">
        <v>6647</v>
      </c>
      <c r="F90" s="736">
        <v>6542</v>
      </c>
      <c r="G90" s="736">
        <v>6557</v>
      </c>
      <c r="H90" s="736">
        <v>6589</v>
      </c>
      <c r="I90" s="736">
        <v>6654</v>
      </c>
      <c r="J90" s="736">
        <v>6681</v>
      </c>
      <c r="K90" s="736">
        <v>6474</v>
      </c>
      <c r="L90" s="736">
        <v>6490</v>
      </c>
      <c r="M90" s="736">
        <v>6728</v>
      </c>
      <c r="N90" s="568">
        <f t="shared" si="2"/>
        <v>6619.666666666667</v>
      </c>
    </row>
    <row r="91" spans="1:14">
      <c r="A91" s="735" t="s">
        <v>540</v>
      </c>
      <c r="B91" s="736">
        <v>1671</v>
      </c>
      <c r="C91" s="736">
        <v>1678</v>
      </c>
      <c r="D91" s="736">
        <v>1683</v>
      </c>
      <c r="E91" s="736">
        <v>1687</v>
      </c>
      <c r="F91" s="736">
        <v>1732</v>
      </c>
      <c r="G91" s="736">
        <v>1656</v>
      </c>
      <c r="H91" s="736">
        <v>1696</v>
      </c>
      <c r="I91" s="736">
        <v>1703</v>
      </c>
      <c r="J91" s="736">
        <v>1728</v>
      </c>
      <c r="K91" s="736">
        <v>1724</v>
      </c>
      <c r="L91" s="736">
        <v>1742</v>
      </c>
      <c r="M91" s="736">
        <v>1765</v>
      </c>
      <c r="N91" s="568">
        <f t="shared" si="2"/>
        <v>1705.4166666666667</v>
      </c>
    </row>
    <row r="92" spans="1:14">
      <c r="A92" s="735" t="s">
        <v>541</v>
      </c>
      <c r="B92" s="736">
        <v>1147</v>
      </c>
      <c r="C92" s="736">
        <v>1163</v>
      </c>
      <c r="D92" s="736">
        <v>1157</v>
      </c>
      <c r="E92" s="736">
        <v>1163</v>
      </c>
      <c r="F92" s="736">
        <v>1186</v>
      </c>
      <c r="G92" s="736">
        <v>1150</v>
      </c>
      <c r="H92" s="736">
        <v>1134</v>
      </c>
      <c r="I92" s="736">
        <v>1152</v>
      </c>
      <c r="J92" s="736">
        <v>1144</v>
      </c>
      <c r="K92" s="736">
        <v>1082</v>
      </c>
      <c r="L92" s="736">
        <v>1077</v>
      </c>
      <c r="M92" s="736">
        <v>1166</v>
      </c>
      <c r="N92" s="568">
        <f t="shared" si="2"/>
        <v>1143.4166666666667</v>
      </c>
    </row>
    <row r="93" spans="1:14">
      <c r="A93" s="735" t="s">
        <v>542</v>
      </c>
      <c r="B93" s="736">
        <v>2918</v>
      </c>
      <c r="C93" s="736">
        <v>2936</v>
      </c>
      <c r="D93" s="736">
        <v>2921</v>
      </c>
      <c r="E93" s="736">
        <v>2931</v>
      </c>
      <c r="F93" s="736">
        <v>2924</v>
      </c>
      <c r="G93" s="736">
        <v>2882</v>
      </c>
      <c r="H93" s="736">
        <v>2932</v>
      </c>
      <c r="I93" s="736">
        <v>2973</v>
      </c>
      <c r="J93" s="736">
        <v>2997</v>
      </c>
      <c r="K93" s="736">
        <v>3023</v>
      </c>
      <c r="L93" s="736">
        <v>3002</v>
      </c>
      <c r="M93" s="736">
        <v>3066</v>
      </c>
      <c r="N93" s="568">
        <f t="shared" si="2"/>
        <v>2958.75</v>
      </c>
    </row>
    <row r="94" spans="1:14">
      <c r="A94" s="735" t="s">
        <v>767</v>
      </c>
      <c r="B94" s="736">
        <v>2308</v>
      </c>
      <c r="C94" s="736">
        <v>2319</v>
      </c>
      <c r="D94" s="736">
        <v>2316</v>
      </c>
      <c r="E94" s="736">
        <v>2310</v>
      </c>
      <c r="F94" s="736">
        <v>2304</v>
      </c>
      <c r="G94" s="736">
        <v>2246</v>
      </c>
      <c r="H94" s="736">
        <v>2231</v>
      </c>
      <c r="I94" s="736">
        <v>2242</v>
      </c>
      <c r="J94" s="736">
        <v>2215</v>
      </c>
      <c r="K94" s="736">
        <v>2191</v>
      </c>
      <c r="L94" s="736">
        <v>2197</v>
      </c>
      <c r="M94" s="736">
        <v>2227</v>
      </c>
      <c r="N94" s="568">
        <f t="shared" si="2"/>
        <v>2258.8333333333335</v>
      </c>
    </row>
    <row r="95" spans="1:14">
      <c r="A95" s="735" t="s">
        <v>543</v>
      </c>
      <c r="B95" s="736">
        <v>4296</v>
      </c>
      <c r="C95" s="736">
        <v>4283</v>
      </c>
      <c r="D95" s="736">
        <v>4264</v>
      </c>
      <c r="E95" s="736">
        <v>4226</v>
      </c>
      <c r="F95" s="736">
        <v>4193</v>
      </c>
      <c r="G95" s="736">
        <v>4165</v>
      </c>
      <c r="H95" s="736">
        <v>4213</v>
      </c>
      <c r="I95" s="736">
        <v>4266</v>
      </c>
      <c r="J95" s="736">
        <v>4271</v>
      </c>
      <c r="K95" s="736">
        <v>4184</v>
      </c>
      <c r="L95" s="736">
        <v>4144</v>
      </c>
      <c r="M95" s="736">
        <v>4298</v>
      </c>
      <c r="N95" s="568">
        <f t="shared" si="2"/>
        <v>4233.583333333333</v>
      </c>
    </row>
    <row r="96" spans="1:14">
      <c r="A96" s="735" t="s">
        <v>544</v>
      </c>
      <c r="B96" s="736">
        <v>303</v>
      </c>
      <c r="C96" s="736">
        <v>308</v>
      </c>
      <c r="D96" s="736">
        <v>301</v>
      </c>
      <c r="E96" s="736">
        <v>303</v>
      </c>
      <c r="F96" s="736">
        <v>305</v>
      </c>
      <c r="G96" s="736">
        <v>319</v>
      </c>
      <c r="H96" s="736">
        <v>312</v>
      </c>
      <c r="I96" s="736">
        <v>323</v>
      </c>
      <c r="J96" s="736">
        <v>321</v>
      </c>
      <c r="K96" s="736">
        <v>335</v>
      </c>
      <c r="L96" s="736">
        <v>329</v>
      </c>
      <c r="M96" s="736">
        <v>341</v>
      </c>
      <c r="N96" s="568">
        <f t="shared" si="2"/>
        <v>316.66666666666669</v>
      </c>
    </row>
    <row r="97" spans="1:14">
      <c r="A97" s="735" t="s">
        <v>545</v>
      </c>
      <c r="B97" s="736">
        <v>3803</v>
      </c>
      <c r="C97" s="736">
        <v>3799</v>
      </c>
      <c r="D97" s="736">
        <v>3805</v>
      </c>
      <c r="E97" s="736">
        <v>3803</v>
      </c>
      <c r="F97" s="736">
        <v>3819</v>
      </c>
      <c r="G97" s="736">
        <v>3776</v>
      </c>
      <c r="H97" s="736">
        <v>3843</v>
      </c>
      <c r="I97" s="736">
        <v>3896</v>
      </c>
      <c r="J97" s="736">
        <v>3959</v>
      </c>
      <c r="K97" s="736">
        <v>3894</v>
      </c>
      <c r="L97" s="736">
        <v>3919</v>
      </c>
      <c r="M97" s="736">
        <v>3982</v>
      </c>
      <c r="N97" s="568">
        <f t="shared" si="2"/>
        <v>3858.1666666666665</v>
      </c>
    </row>
    <row r="98" spans="1:14">
      <c r="A98" s="735" t="s">
        <v>546</v>
      </c>
      <c r="B98" s="736">
        <v>1163</v>
      </c>
      <c r="C98" s="736">
        <v>1153</v>
      </c>
      <c r="D98" s="736">
        <v>1157</v>
      </c>
      <c r="E98" s="736">
        <v>1169</v>
      </c>
      <c r="F98" s="736">
        <v>1192</v>
      </c>
      <c r="G98" s="736">
        <v>1153</v>
      </c>
      <c r="H98" s="736">
        <v>1156</v>
      </c>
      <c r="I98" s="736">
        <v>1203</v>
      </c>
      <c r="J98" s="736">
        <v>1206</v>
      </c>
      <c r="K98" s="736">
        <v>1211</v>
      </c>
      <c r="L98" s="736">
        <v>1195</v>
      </c>
      <c r="M98" s="736">
        <v>1194</v>
      </c>
      <c r="N98" s="568">
        <f t="shared" si="2"/>
        <v>1179.3333333333333</v>
      </c>
    </row>
    <row r="99" spans="1:14">
      <c r="A99" s="735" t="s">
        <v>547</v>
      </c>
      <c r="B99" s="736">
        <v>1085</v>
      </c>
      <c r="C99" s="736">
        <v>1109</v>
      </c>
      <c r="D99" s="736">
        <v>1108</v>
      </c>
      <c r="E99" s="736">
        <v>1110</v>
      </c>
      <c r="F99" s="736">
        <v>1099</v>
      </c>
      <c r="G99" s="736">
        <v>1086</v>
      </c>
      <c r="H99" s="736">
        <v>1086</v>
      </c>
      <c r="I99" s="736">
        <v>1028</v>
      </c>
      <c r="J99" s="736">
        <v>1086</v>
      </c>
      <c r="K99" s="736">
        <v>1102</v>
      </c>
      <c r="L99" s="736">
        <v>1113</v>
      </c>
      <c r="M99" s="736">
        <v>1139</v>
      </c>
      <c r="N99" s="568">
        <f t="shared" si="2"/>
        <v>1095.9166666666667</v>
      </c>
    </row>
    <row r="100" spans="1:14">
      <c r="A100" s="735" t="s">
        <v>768</v>
      </c>
      <c r="B100" s="736">
        <v>2907</v>
      </c>
      <c r="C100" s="736">
        <v>2896</v>
      </c>
      <c r="D100" s="736">
        <v>2879</v>
      </c>
      <c r="E100" s="736">
        <v>2868</v>
      </c>
      <c r="F100" s="736">
        <v>2780</v>
      </c>
      <c r="G100" s="736">
        <v>2735</v>
      </c>
      <c r="H100" s="736">
        <v>2748</v>
      </c>
      <c r="I100" s="736">
        <v>2794</v>
      </c>
      <c r="J100" s="736">
        <v>2813</v>
      </c>
      <c r="K100" s="736">
        <v>2793</v>
      </c>
      <c r="L100" s="736">
        <v>2766</v>
      </c>
      <c r="M100" s="736">
        <v>2811</v>
      </c>
      <c r="N100" s="568">
        <f t="shared" si="2"/>
        <v>2815.8333333333335</v>
      </c>
    </row>
    <row r="101" spans="1:14">
      <c r="A101" s="735" t="s">
        <v>548</v>
      </c>
      <c r="B101" s="736">
        <v>2499</v>
      </c>
      <c r="C101" s="736">
        <v>2506</v>
      </c>
      <c r="D101" s="736">
        <v>2499</v>
      </c>
      <c r="E101" s="736">
        <v>2484</v>
      </c>
      <c r="F101" s="736">
        <v>2497</v>
      </c>
      <c r="G101" s="736">
        <v>2490</v>
      </c>
      <c r="H101" s="736">
        <v>2489</v>
      </c>
      <c r="I101" s="736">
        <v>2511</v>
      </c>
      <c r="J101" s="736">
        <v>2541</v>
      </c>
      <c r="K101" s="736">
        <v>2562</v>
      </c>
      <c r="L101" s="736">
        <v>2586</v>
      </c>
      <c r="M101" s="736">
        <v>2613</v>
      </c>
      <c r="N101" s="568">
        <f t="shared" si="2"/>
        <v>2523.0833333333335</v>
      </c>
    </row>
    <row r="102" spans="1:14">
      <c r="A102" s="735" t="s">
        <v>549</v>
      </c>
      <c r="B102" s="736">
        <v>799</v>
      </c>
      <c r="C102" s="736">
        <v>791</v>
      </c>
      <c r="D102" s="736">
        <v>789</v>
      </c>
      <c r="E102" s="736">
        <v>786</v>
      </c>
      <c r="F102" s="736">
        <v>789</v>
      </c>
      <c r="G102" s="736">
        <v>785</v>
      </c>
      <c r="H102" s="736">
        <v>774</v>
      </c>
      <c r="I102" s="736">
        <v>811</v>
      </c>
      <c r="J102" s="736">
        <v>819</v>
      </c>
      <c r="K102" s="736">
        <v>814</v>
      </c>
      <c r="L102" s="736">
        <v>822</v>
      </c>
      <c r="M102" s="736">
        <v>856</v>
      </c>
      <c r="N102" s="568">
        <f t="shared" si="2"/>
        <v>802.91666666666663</v>
      </c>
    </row>
    <row r="103" spans="1:14">
      <c r="A103" s="735" t="s">
        <v>550</v>
      </c>
      <c r="B103" s="736">
        <v>2979</v>
      </c>
      <c r="C103" s="736">
        <v>2991</v>
      </c>
      <c r="D103" s="736">
        <v>2945</v>
      </c>
      <c r="E103" s="736">
        <v>2916</v>
      </c>
      <c r="F103" s="736">
        <v>2860</v>
      </c>
      <c r="G103" s="736">
        <v>2843</v>
      </c>
      <c r="H103" s="736">
        <v>2869</v>
      </c>
      <c r="I103" s="736">
        <v>2891</v>
      </c>
      <c r="J103" s="736">
        <v>2885</v>
      </c>
      <c r="K103" s="736">
        <v>2878</v>
      </c>
      <c r="L103" s="736">
        <v>2848</v>
      </c>
      <c r="M103" s="736">
        <v>2832</v>
      </c>
      <c r="N103" s="568">
        <f t="shared" si="2"/>
        <v>2894.75</v>
      </c>
    </row>
    <row r="104" spans="1:14">
      <c r="A104" s="735" t="s">
        <v>551</v>
      </c>
      <c r="B104" s="736">
        <v>2628</v>
      </c>
      <c r="C104" s="736">
        <v>2612</v>
      </c>
      <c r="D104" s="736">
        <v>2612</v>
      </c>
      <c r="E104" s="736">
        <v>2593</v>
      </c>
      <c r="F104" s="736">
        <v>2605</v>
      </c>
      <c r="G104" s="736">
        <v>2589</v>
      </c>
      <c r="H104" s="736">
        <v>2604</v>
      </c>
      <c r="I104" s="736">
        <v>2572</v>
      </c>
      <c r="J104" s="736">
        <v>2594</v>
      </c>
      <c r="K104" s="736">
        <v>2597</v>
      </c>
      <c r="L104" s="736">
        <v>2605</v>
      </c>
      <c r="M104" s="736">
        <v>2642</v>
      </c>
      <c r="N104" s="568">
        <f t="shared" si="2"/>
        <v>2604.4166666666665</v>
      </c>
    </row>
    <row r="105" spans="1:14">
      <c r="A105" s="735" t="s">
        <v>552</v>
      </c>
      <c r="B105" s="736">
        <v>1064</v>
      </c>
      <c r="C105" s="736">
        <v>1057</v>
      </c>
      <c r="D105" s="736">
        <v>1059</v>
      </c>
      <c r="E105" s="736">
        <v>1059</v>
      </c>
      <c r="F105" s="736">
        <v>1046</v>
      </c>
      <c r="G105" s="736">
        <v>1047</v>
      </c>
      <c r="H105" s="736">
        <v>1053</v>
      </c>
      <c r="I105" s="736">
        <v>1055</v>
      </c>
      <c r="J105" s="736">
        <v>1041</v>
      </c>
      <c r="K105" s="736">
        <v>1024</v>
      </c>
      <c r="L105" s="736">
        <v>1026</v>
      </c>
      <c r="M105" s="736">
        <v>1045</v>
      </c>
      <c r="N105" s="568">
        <f t="shared" si="2"/>
        <v>1048</v>
      </c>
    </row>
    <row r="106" spans="1:14">
      <c r="A106" s="735" t="s">
        <v>553</v>
      </c>
      <c r="B106" s="736">
        <v>1965</v>
      </c>
      <c r="C106" s="736">
        <v>1962</v>
      </c>
      <c r="D106" s="736">
        <v>1952</v>
      </c>
      <c r="E106" s="736">
        <v>1946</v>
      </c>
      <c r="F106" s="736">
        <v>1946</v>
      </c>
      <c r="G106" s="736">
        <v>1942</v>
      </c>
      <c r="H106" s="736">
        <v>1950</v>
      </c>
      <c r="I106" s="736">
        <v>1999</v>
      </c>
      <c r="J106" s="736">
        <v>1999</v>
      </c>
      <c r="K106" s="736">
        <v>2027</v>
      </c>
      <c r="L106" s="736">
        <v>2007</v>
      </c>
      <c r="M106" s="736">
        <v>2042</v>
      </c>
      <c r="N106" s="568">
        <f t="shared" si="2"/>
        <v>1978.0833333333333</v>
      </c>
    </row>
    <row r="107" spans="1:14">
      <c r="A107" s="735" t="s">
        <v>554</v>
      </c>
      <c r="B107" s="736">
        <v>1258</v>
      </c>
      <c r="C107" s="736">
        <v>1253</v>
      </c>
      <c r="D107" s="736">
        <v>1254</v>
      </c>
      <c r="E107" s="736">
        <v>1256</v>
      </c>
      <c r="F107" s="736">
        <v>1215</v>
      </c>
      <c r="G107" s="736">
        <v>1198</v>
      </c>
      <c r="H107" s="736">
        <v>1229</v>
      </c>
      <c r="I107" s="736">
        <v>1239</v>
      </c>
      <c r="J107" s="736">
        <v>1256</v>
      </c>
      <c r="K107" s="736">
        <v>1255</v>
      </c>
      <c r="L107" s="736">
        <v>1263</v>
      </c>
      <c r="M107" s="736">
        <v>1292</v>
      </c>
      <c r="N107" s="568">
        <f t="shared" si="2"/>
        <v>1247.3333333333333</v>
      </c>
    </row>
    <row r="108" spans="1:14">
      <c r="A108" s="735" t="s">
        <v>555</v>
      </c>
      <c r="B108" s="736">
        <v>1342</v>
      </c>
      <c r="C108" s="736">
        <v>1345</v>
      </c>
      <c r="D108" s="736">
        <v>1340</v>
      </c>
      <c r="E108" s="736">
        <v>1342</v>
      </c>
      <c r="F108" s="736">
        <v>1338</v>
      </c>
      <c r="G108" s="736">
        <v>1331</v>
      </c>
      <c r="H108" s="736">
        <v>1347</v>
      </c>
      <c r="I108" s="736">
        <v>1362</v>
      </c>
      <c r="J108" s="736">
        <v>1381</v>
      </c>
      <c r="K108" s="736">
        <v>1376</v>
      </c>
      <c r="L108" s="736">
        <v>1393</v>
      </c>
      <c r="M108" s="736">
        <v>1407</v>
      </c>
      <c r="N108" s="568">
        <f t="shared" si="2"/>
        <v>1358.6666666666667</v>
      </c>
    </row>
    <row r="109" spans="1:14">
      <c r="A109" s="735" t="s">
        <v>556</v>
      </c>
      <c r="B109" s="736">
        <v>1311</v>
      </c>
      <c r="C109" s="736">
        <v>1290</v>
      </c>
      <c r="D109" s="736">
        <v>1309</v>
      </c>
      <c r="E109" s="736">
        <v>1325</v>
      </c>
      <c r="F109" s="736">
        <v>1309</v>
      </c>
      <c r="G109" s="736">
        <v>1304</v>
      </c>
      <c r="H109" s="736">
        <v>1313</v>
      </c>
      <c r="I109" s="736">
        <v>1310</v>
      </c>
      <c r="J109" s="736">
        <v>1309</v>
      </c>
      <c r="K109" s="736">
        <v>1344</v>
      </c>
      <c r="L109" s="736">
        <v>1382</v>
      </c>
      <c r="M109" s="736">
        <v>1404</v>
      </c>
      <c r="N109" s="568">
        <f t="shared" si="2"/>
        <v>1325.8333333333333</v>
      </c>
    </row>
    <row r="110" spans="1:14">
      <c r="A110" s="735" t="s">
        <v>557</v>
      </c>
      <c r="B110" s="736">
        <v>1906</v>
      </c>
      <c r="C110" s="736">
        <v>1944</v>
      </c>
      <c r="D110" s="736">
        <v>1939</v>
      </c>
      <c r="E110" s="736">
        <v>1946</v>
      </c>
      <c r="F110" s="736">
        <v>1931</v>
      </c>
      <c r="G110" s="736">
        <v>1935</v>
      </c>
      <c r="H110" s="736">
        <v>1950</v>
      </c>
      <c r="I110" s="736">
        <v>1982</v>
      </c>
      <c r="J110" s="736">
        <v>1987</v>
      </c>
      <c r="K110" s="736">
        <v>1960</v>
      </c>
      <c r="L110" s="736">
        <v>1943</v>
      </c>
      <c r="M110" s="736">
        <v>1987</v>
      </c>
      <c r="N110" s="568">
        <f t="shared" si="2"/>
        <v>1950.8333333333333</v>
      </c>
    </row>
    <row r="111" spans="1:14">
      <c r="A111" s="735" t="s">
        <v>558</v>
      </c>
      <c r="B111" s="736">
        <v>2895</v>
      </c>
      <c r="C111" s="736">
        <v>2883</v>
      </c>
      <c r="D111" s="736">
        <v>2860</v>
      </c>
      <c r="E111" s="736">
        <v>2855</v>
      </c>
      <c r="F111" s="736">
        <v>2854</v>
      </c>
      <c r="G111" s="736">
        <v>2841</v>
      </c>
      <c r="H111" s="736">
        <v>2871</v>
      </c>
      <c r="I111" s="736">
        <v>2914</v>
      </c>
      <c r="J111" s="736">
        <v>2922</v>
      </c>
      <c r="K111" s="736">
        <v>2943</v>
      </c>
      <c r="L111" s="736">
        <v>2947</v>
      </c>
      <c r="M111" s="736">
        <v>2953</v>
      </c>
      <c r="N111" s="568">
        <f t="shared" si="2"/>
        <v>2894.8333333333335</v>
      </c>
    </row>
    <row r="112" spans="1:14">
      <c r="A112" s="735" t="s">
        <v>559</v>
      </c>
      <c r="B112" s="736">
        <v>2003</v>
      </c>
      <c r="C112" s="736">
        <v>2021</v>
      </c>
      <c r="D112" s="736">
        <v>1985</v>
      </c>
      <c r="E112" s="736">
        <v>1978</v>
      </c>
      <c r="F112" s="736">
        <v>1998</v>
      </c>
      <c r="G112" s="736">
        <v>1973</v>
      </c>
      <c r="H112" s="736">
        <v>1974</v>
      </c>
      <c r="I112" s="736">
        <v>2030</v>
      </c>
      <c r="J112" s="736">
        <v>2021</v>
      </c>
      <c r="K112" s="736">
        <v>1963</v>
      </c>
      <c r="L112" s="736">
        <v>1965</v>
      </c>
      <c r="M112" s="736">
        <v>2013</v>
      </c>
      <c r="N112" s="568">
        <f t="shared" si="2"/>
        <v>1993.6666666666667</v>
      </c>
    </row>
    <row r="113" spans="1:14">
      <c r="A113" s="735" t="s">
        <v>560</v>
      </c>
      <c r="B113" s="736">
        <v>1450</v>
      </c>
      <c r="C113" s="736">
        <v>1468</v>
      </c>
      <c r="D113" s="736">
        <v>1476</v>
      </c>
      <c r="E113" s="736">
        <v>1473</v>
      </c>
      <c r="F113" s="736">
        <v>1483</v>
      </c>
      <c r="G113" s="736">
        <v>1480</v>
      </c>
      <c r="H113" s="736">
        <v>1477</v>
      </c>
      <c r="I113" s="736">
        <v>1475</v>
      </c>
      <c r="J113" s="736">
        <v>1473</v>
      </c>
      <c r="K113" s="736">
        <v>1478</v>
      </c>
      <c r="L113" s="736">
        <v>1482</v>
      </c>
      <c r="M113" s="736">
        <v>1486</v>
      </c>
      <c r="N113" s="568">
        <f t="shared" si="2"/>
        <v>1475.0833333333333</v>
      </c>
    </row>
    <row r="114" spans="1:14">
      <c r="A114" s="735" t="s">
        <v>561</v>
      </c>
      <c r="B114" s="736">
        <v>413</v>
      </c>
      <c r="C114" s="736">
        <v>422</v>
      </c>
      <c r="D114" s="736">
        <v>421</v>
      </c>
      <c r="E114" s="736">
        <v>429</v>
      </c>
      <c r="F114" s="736">
        <v>457</v>
      </c>
      <c r="G114" s="736">
        <v>435</v>
      </c>
      <c r="H114" s="736">
        <v>428</v>
      </c>
      <c r="I114" s="736">
        <v>451</v>
      </c>
      <c r="J114" s="736">
        <v>446</v>
      </c>
      <c r="K114" s="736">
        <v>432</v>
      </c>
      <c r="L114" s="736">
        <v>446</v>
      </c>
      <c r="M114" s="736">
        <v>440</v>
      </c>
      <c r="N114" s="568">
        <f t="shared" si="2"/>
        <v>435</v>
      </c>
    </row>
    <row r="115" spans="1:14">
      <c r="A115" s="735" t="s">
        <v>769</v>
      </c>
      <c r="B115" s="736">
        <v>2243</v>
      </c>
      <c r="C115" s="736">
        <v>2236</v>
      </c>
      <c r="D115" s="736">
        <v>2243</v>
      </c>
      <c r="E115" s="736">
        <v>2248</v>
      </c>
      <c r="F115" s="736">
        <v>2238</v>
      </c>
      <c r="G115" s="736">
        <v>2215</v>
      </c>
      <c r="H115" s="736">
        <v>2230</v>
      </c>
      <c r="I115" s="736">
        <v>2265</v>
      </c>
      <c r="J115" s="736">
        <v>2253</v>
      </c>
      <c r="K115" s="736">
        <v>2258</v>
      </c>
      <c r="L115" s="736">
        <v>2279</v>
      </c>
      <c r="M115" s="736">
        <v>2322</v>
      </c>
      <c r="N115" s="568">
        <f t="shared" si="2"/>
        <v>2252.5</v>
      </c>
    </row>
    <row r="116" spans="1:14">
      <c r="A116" s="735" t="s">
        <v>562</v>
      </c>
      <c r="B116" s="736">
        <v>20855</v>
      </c>
      <c r="C116" s="736">
        <v>20853</v>
      </c>
      <c r="D116" s="736">
        <v>20601</v>
      </c>
      <c r="E116" s="736">
        <v>20457</v>
      </c>
      <c r="F116" s="736">
        <v>20092</v>
      </c>
      <c r="G116" s="736">
        <v>19882</v>
      </c>
      <c r="H116" s="736">
        <v>20116</v>
      </c>
      <c r="I116" s="736">
        <v>20389</v>
      </c>
      <c r="J116" s="736">
        <v>20571</v>
      </c>
      <c r="K116" s="736">
        <v>20700</v>
      </c>
      <c r="L116" s="736">
        <v>20609</v>
      </c>
      <c r="M116" s="736">
        <v>20773</v>
      </c>
      <c r="N116" s="568">
        <f t="shared" si="2"/>
        <v>20491.5</v>
      </c>
    </row>
    <row r="117" spans="1:14">
      <c r="A117" s="735" t="s">
        <v>563</v>
      </c>
      <c r="B117" s="736">
        <v>8453</v>
      </c>
      <c r="C117" s="736">
        <v>8460</v>
      </c>
      <c r="D117" s="736">
        <v>8425</v>
      </c>
      <c r="E117" s="736">
        <v>8501</v>
      </c>
      <c r="F117" s="736">
        <v>8409</v>
      </c>
      <c r="G117" s="736">
        <v>8410</v>
      </c>
      <c r="H117" s="736">
        <v>8406</v>
      </c>
      <c r="I117" s="736">
        <v>8534</v>
      </c>
      <c r="J117" s="736">
        <v>8573</v>
      </c>
      <c r="K117" s="736">
        <v>8665</v>
      </c>
      <c r="L117" s="736">
        <v>8685</v>
      </c>
      <c r="M117" s="736">
        <v>8855</v>
      </c>
      <c r="N117" s="568">
        <f t="shared" si="2"/>
        <v>8531.3333333333339</v>
      </c>
    </row>
    <row r="118" spans="1:14">
      <c r="A118" s="735" t="s">
        <v>770</v>
      </c>
      <c r="B118" s="736">
        <v>2549</v>
      </c>
      <c r="C118" s="736">
        <v>2571</v>
      </c>
      <c r="D118" s="736">
        <v>2575</v>
      </c>
      <c r="E118" s="736">
        <v>2565</v>
      </c>
      <c r="F118" s="736">
        <v>2577</v>
      </c>
      <c r="G118" s="736">
        <v>2551</v>
      </c>
      <c r="H118" s="736">
        <v>2582</v>
      </c>
      <c r="I118" s="736">
        <v>2589</v>
      </c>
      <c r="J118" s="736">
        <v>2630</v>
      </c>
      <c r="K118" s="736">
        <v>2612</v>
      </c>
      <c r="L118" s="736">
        <v>2627</v>
      </c>
      <c r="M118" s="736">
        <v>2709</v>
      </c>
      <c r="N118" s="568">
        <f t="shared" si="2"/>
        <v>2594.75</v>
      </c>
    </row>
    <row r="119" spans="1:14">
      <c r="A119" s="735" t="s">
        <v>564</v>
      </c>
      <c r="B119" s="736">
        <v>8964</v>
      </c>
      <c r="C119" s="736">
        <v>8858</v>
      </c>
      <c r="D119" s="736">
        <v>8956</v>
      </c>
      <c r="E119" s="736">
        <v>8846</v>
      </c>
      <c r="F119" s="736">
        <v>8930</v>
      </c>
      <c r="G119" s="736">
        <v>8673</v>
      </c>
      <c r="H119" s="736">
        <v>8757</v>
      </c>
      <c r="I119" s="736">
        <v>8873</v>
      </c>
      <c r="J119" s="736">
        <v>8887</v>
      </c>
      <c r="K119" s="736">
        <v>8884</v>
      </c>
      <c r="L119" s="736">
        <v>8870</v>
      </c>
      <c r="M119" s="736">
        <v>8962</v>
      </c>
      <c r="N119" s="568">
        <f t="shared" si="2"/>
        <v>8871.6666666666661</v>
      </c>
    </row>
    <row r="120" spans="1:14">
      <c r="A120" s="735" t="s">
        <v>565</v>
      </c>
      <c r="B120" s="736">
        <v>4189</v>
      </c>
      <c r="C120" s="736">
        <v>4179</v>
      </c>
      <c r="D120" s="736">
        <v>4127</v>
      </c>
      <c r="E120" s="736">
        <v>4100</v>
      </c>
      <c r="F120" s="736">
        <v>4001</v>
      </c>
      <c r="G120" s="736">
        <v>3956</v>
      </c>
      <c r="H120" s="736">
        <v>4086</v>
      </c>
      <c r="I120" s="736">
        <v>4137</v>
      </c>
      <c r="J120" s="736">
        <v>4135</v>
      </c>
      <c r="K120" s="736">
        <v>4125</v>
      </c>
      <c r="L120" s="736">
        <v>4083</v>
      </c>
      <c r="M120" s="736">
        <v>4145</v>
      </c>
      <c r="N120" s="568">
        <f t="shared" si="2"/>
        <v>4105.25</v>
      </c>
    </row>
    <row r="121" spans="1:14">
      <c r="A121" s="735" t="s">
        <v>566</v>
      </c>
      <c r="B121" s="736">
        <v>4852</v>
      </c>
      <c r="C121" s="736">
        <v>4888</v>
      </c>
      <c r="D121" s="736">
        <v>4851</v>
      </c>
      <c r="E121" s="736">
        <v>4887</v>
      </c>
      <c r="F121" s="736">
        <v>4825</v>
      </c>
      <c r="G121" s="736">
        <v>4852</v>
      </c>
      <c r="H121" s="736">
        <v>4819</v>
      </c>
      <c r="I121" s="736">
        <v>4834</v>
      </c>
      <c r="J121" s="736">
        <v>4867</v>
      </c>
      <c r="K121" s="736">
        <v>4871</v>
      </c>
      <c r="L121" s="736">
        <v>4877</v>
      </c>
      <c r="M121" s="736">
        <v>4881</v>
      </c>
      <c r="N121" s="568">
        <f t="shared" si="2"/>
        <v>4858.666666666667</v>
      </c>
    </row>
    <row r="122" spans="1:14">
      <c r="A122" s="735" t="s">
        <v>567</v>
      </c>
      <c r="B122" s="736">
        <v>8792</v>
      </c>
      <c r="C122" s="736">
        <v>8819</v>
      </c>
      <c r="D122" s="736">
        <v>8859</v>
      </c>
      <c r="E122" s="736">
        <v>8836</v>
      </c>
      <c r="F122" s="736">
        <v>8857</v>
      </c>
      <c r="G122" s="736">
        <v>8871</v>
      </c>
      <c r="H122" s="736">
        <v>8954</v>
      </c>
      <c r="I122" s="736">
        <v>9146</v>
      </c>
      <c r="J122" s="736">
        <v>9164</v>
      </c>
      <c r="K122" s="736">
        <v>9099</v>
      </c>
      <c r="L122" s="736">
        <v>9131</v>
      </c>
      <c r="M122" s="736">
        <v>9186</v>
      </c>
      <c r="N122" s="568">
        <f t="shared" si="2"/>
        <v>8976.1666666666661</v>
      </c>
    </row>
    <row r="123" spans="1:14">
      <c r="A123" s="735" t="s">
        <v>568</v>
      </c>
      <c r="B123" s="736">
        <v>2603</v>
      </c>
      <c r="C123" s="736">
        <v>2603</v>
      </c>
      <c r="D123" s="736">
        <v>2556</v>
      </c>
      <c r="E123" s="736">
        <v>2553</v>
      </c>
      <c r="F123" s="736">
        <v>2562</v>
      </c>
      <c r="G123" s="736">
        <v>2553</v>
      </c>
      <c r="H123" s="736">
        <v>2567</v>
      </c>
      <c r="I123" s="736">
        <v>2572</v>
      </c>
      <c r="J123" s="736">
        <v>2588</v>
      </c>
      <c r="K123" s="736">
        <v>2475</v>
      </c>
      <c r="L123" s="736">
        <v>2505</v>
      </c>
      <c r="M123" s="736">
        <v>2669</v>
      </c>
      <c r="N123" s="568">
        <f t="shared" si="2"/>
        <v>2567.1666666666665</v>
      </c>
    </row>
    <row r="124" spans="1:14">
      <c r="A124" s="735" t="s">
        <v>771</v>
      </c>
      <c r="B124" s="736">
        <v>5101</v>
      </c>
      <c r="C124" s="736">
        <v>5106</v>
      </c>
      <c r="D124" s="736">
        <v>5076</v>
      </c>
      <c r="E124" s="736">
        <v>5110</v>
      </c>
      <c r="F124" s="736">
        <v>5138</v>
      </c>
      <c r="G124" s="736">
        <v>5097</v>
      </c>
      <c r="H124" s="736">
        <v>5128</v>
      </c>
      <c r="I124" s="736">
        <v>5194</v>
      </c>
      <c r="J124" s="736">
        <v>5217</v>
      </c>
      <c r="K124" s="736">
        <v>4976</v>
      </c>
      <c r="L124" s="736">
        <v>4980</v>
      </c>
      <c r="M124" s="736">
        <v>5265</v>
      </c>
      <c r="N124" s="568">
        <f t="shared" si="2"/>
        <v>5115.666666666667</v>
      </c>
    </row>
    <row r="125" spans="1:14">
      <c r="A125" s="735" t="s">
        <v>772</v>
      </c>
      <c r="B125" s="736">
        <v>8163</v>
      </c>
      <c r="C125" s="736">
        <v>8182</v>
      </c>
      <c r="D125" s="736">
        <v>7936</v>
      </c>
      <c r="E125" s="736">
        <v>8188</v>
      </c>
      <c r="F125" s="736">
        <v>8227</v>
      </c>
      <c r="G125" s="736">
        <v>8267</v>
      </c>
      <c r="H125" s="736">
        <v>8195</v>
      </c>
      <c r="I125" s="736">
        <v>8186</v>
      </c>
      <c r="J125" s="736">
        <v>8326</v>
      </c>
      <c r="K125" s="736">
        <v>8228</v>
      </c>
      <c r="L125" s="736">
        <v>8206</v>
      </c>
      <c r="M125" s="736">
        <v>8372</v>
      </c>
      <c r="N125" s="568">
        <f t="shared" si="2"/>
        <v>8206.3333333333339</v>
      </c>
    </row>
    <row r="126" spans="1:14">
      <c r="A126" s="735" t="s">
        <v>569</v>
      </c>
      <c r="B126" s="736">
        <v>2296</v>
      </c>
      <c r="C126" s="736">
        <v>2305</v>
      </c>
      <c r="D126" s="736">
        <v>2297</v>
      </c>
      <c r="E126" s="736">
        <v>2292</v>
      </c>
      <c r="F126" s="736">
        <v>2300</v>
      </c>
      <c r="G126" s="736">
        <v>2312</v>
      </c>
      <c r="H126" s="736">
        <v>2303</v>
      </c>
      <c r="I126" s="736">
        <v>2308</v>
      </c>
      <c r="J126" s="736">
        <v>2304</v>
      </c>
      <c r="K126" s="736">
        <v>2277</v>
      </c>
      <c r="L126" s="736">
        <v>2277</v>
      </c>
      <c r="M126" s="736">
        <v>2279</v>
      </c>
      <c r="N126" s="568">
        <f t="shared" si="2"/>
        <v>2295.8333333333335</v>
      </c>
    </row>
    <row r="127" spans="1:14">
      <c r="A127" s="735" t="s">
        <v>773</v>
      </c>
      <c r="B127" s="736">
        <v>17916</v>
      </c>
      <c r="C127" s="736">
        <v>17991</v>
      </c>
      <c r="D127" s="736">
        <v>17842</v>
      </c>
      <c r="E127" s="736">
        <v>17655</v>
      </c>
      <c r="F127" s="736">
        <v>17581</v>
      </c>
      <c r="G127" s="736">
        <v>17510</v>
      </c>
      <c r="H127" s="736">
        <v>17659</v>
      </c>
      <c r="I127" s="736">
        <v>17723</v>
      </c>
      <c r="J127" s="736">
        <v>17669</v>
      </c>
      <c r="K127" s="736">
        <v>17739</v>
      </c>
      <c r="L127" s="736">
        <v>17894</v>
      </c>
      <c r="M127" s="736">
        <v>18023</v>
      </c>
      <c r="N127" s="568">
        <f t="shared" si="2"/>
        <v>17766.833333333332</v>
      </c>
    </row>
    <row r="128" spans="1:14">
      <c r="A128" s="735" t="s">
        <v>570</v>
      </c>
      <c r="B128" s="736">
        <v>1508</v>
      </c>
      <c r="C128" s="736">
        <v>1509</v>
      </c>
      <c r="D128" s="736">
        <v>1511</v>
      </c>
      <c r="E128" s="736">
        <v>1495</v>
      </c>
      <c r="F128" s="736">
        <v>1504</v>
      </c>
      <c r="G128" s="736">
        <v>1410</v>
      </c>
      <c r="H128" s="736">
        <v>1399</v>
      </c>
      <c r="I128" s="736">
        <v>1436</v>
      </c>
      <c r="J128" s="736">
        <v>1417</v>
      </c>
      <c r="K128" s="736">
        <v>1439</v>
      </c>
      <c r="L128" s="736">
        <v>1437</v>
      </c>
      <c r="M128" s="736">
        <v>1453</v>
      </c>
      <c r="N128" s="568">
        <f t="shared" si="2"/>
        <v>1459.8333333333333</v>
      </c>
    </row>
    <row r="129" spans="1:14">
      <c r="A129" s="735" t="s">
        <v>774</v>
      </c>
      <c r="B129" s="736">
        <v>1827</v>
      </c>
      <c r="C129" s="736">
        <v>1808</v>
      </c>
      <c r="D129" s="736">
        <v>1791</v>
      </c>
      <c r="E129" s="736">
        <v>1797</v>
      </c>
      <c r="F129" s="736">
        <v>1784</v>
      </c>
      <c r="G129" s="736">
        <v>1797</v>
      </c>
      <c r="H129" s="736">
        <v>1816</v>
      </c>
      <c r="I129" s="736">
        <v>1828</v>
      </c>
      <c r="J129" s="736">
        <v>1825</v>
      </c>
      <c r="K129" s="736">
        <v>1763</v>
      </c>
      <c r="L129" s="736">
        <v>1762</v>
      </c>
      <c r="M129" s="736">
        <v>1809</v>
      </c>
      <c r="N129" s="568">
        <f t="shared" si="2"/>
        <v>1800.5833333333333</v>
      </c>
    </row>
    <row r="130" spans="1:14">
      <c r="A130" s="735" t="s">
        <v>775</v>
      </c>
      <c r="B130" s="736">
        <v>1390</v>
      </c>
      <c r="C130" s="736">
        <v>1389</v>
      </c>
      <c r="D130" s="736">
        <v>1384</v>
      </c>
      <c r="E130" s="736">
        <v>1372</v>
      </c>
      <c r="F130" s="736">
        <v>1339</v>
      </c>
      <c r="G130" s="736">
        <v>1340</v>
      </c>
      <c r="H130" s="736">
        <v>1354</v>
      </c>
      <c r="I130" s="736">
        <v>1382</v>
      </c>
      <c r="J130" s="736">
        <v>1408</v>
      </c>
      <c r="K130" s="736">
        <v>1375</v>
      </c>
      <c r="L130" s="736">
        <v>1376</v>
      </c>
      <c r="M130" s="736">
        <v>1380</v>
      </c>
      <c r="N130" s="568">
        <f t="shared" si="2"/>
        <v>1374.0833333333333</v>
      </c>
    </row>
    <row r="131" spans="1:14">
      <c r="A131" s="735" t="s">
        <v>571</v>
      </c>
      <c r="B131" s="736">
        <v>15922</v>
      </c>
      <c r="C131" s="736">
        <v>15938</v>
      </c>
      <c r="D131" s="736">
        <v>15807</v>
      </c>
      <c r="E131" s="736">
        <v>15838</v>
      </c>
      <c r="F131" s="736">
        <v>15715</v>
      </c>
      <c r="G131" s="736">
        <v>15587</v>
      </c>
      <c r="H131" s="736">
        <v>15898</v>
      </c>
      <c r="I131" s="736">
        <v>16050</v>
      </c>
      <c r="J131" s="736">
        <v>16117</v>
      </c>
      <c r="K131" s="736">
        <v>16020</v>
      </c>
      <c r="L131" s="736">
        <v>15943</v>
      </c>
      <c r="M131" s="736">
        <v>16144</v>
      </c>
      <c r="N131" s="568">
        <f t="shared" si="2"/>
        <v>15914.916666666666</v>
      </c>
    </row>
    <row r="132" spans="1:14">
      <c r="A132" s="735" t="s">
        <v>776</v>
      </c>
      <c r="B132" s="736">
        <v>7688</v>
      </c>
      <c r="C132" s="736">
        <v>7704</v>
      </c>
      <c r="D132" s="736">
        <v>7652</v>
      </c>
      <c r="E132" s="736">
        <v>7685</v>
      </c>
      <c r="F132" s="736">
        <v>7674</v>
      </c>
      <c r="G132" s="736">
        <v>7643</v>
      </c>
      <c r="H132" s="736">
        <v>7667</v>
      </c>
      <c r="I132" s="736">
        <v>7396</v>
      </c>
      <c r="J132" s="736">
        <v>7731</v>
      </c>
      <c r="K132" s="736">
        <v>7765</v>
      </c>
      <c r="L132" s="736">
        <v>7742</v>
      </c>
      <c r="M132" s="736">
        <v>7810</v>
      </c>
      <c r="N132" s="568">
        <f t="shared" si="2"/>
        <v>7679.75</v>
      </c>
    </row>
    <row r="133" spans="1:14">
      <c r="A133" s="735" t="s">
        <v>572</v>
      </c>
      <c r="B133" s="736">
        <v>7608</v>
      </c>
      <c r="C133" s="736">
        <v>7655</v>
      </c>
      <c r="D133" s="736">
        <v>7649</v>
      </c>
      <c r="E133" s="736">
        <v>7630</v>
      </c>
      <c r="F133" s="736">
        <v>7647</v>
      </c>
      <c r="G133" s="736">
        <v>7692</v>
      </c>
      <c r="H133" s="736">
        <v>7821</v>
      </c>
      <c r="I133" s="736">
        <v>7985</v>
      </c>
      <c r="J133" s="736">
        <v>7976</v>
      </c>
      <c r="K133" s="736">
        <v>7916</v>
      </c>
      <c r="L133" s="736">
        <v>7972</v>
      </c>
      <c r="M133" s="736">
        <v>8035</v>
      </c>
      <c r="N133" s="568">
        <f t="shared" si="2"/>
        <v>7798.833333333333</v>
      </c>
    </row>
    <row r="134" spans="1:14">
      <c r="A134" s="735" t="s">
        <v>573</v>
      </c>
      <c r="B134" s="736">
        <v>7100</v>
      </c>
      <c r="C134" s="736">
        <v>7116</v>
      </c>
      <c r="D134" s="736">
        <v>7068</v>
      </c>
      <c r="E134" s="736">
        <v>7055</v>
      </c>
      <c r="F134" s="736">
        <v>7016</v>
      </c>
      <c r="G134" s="736">
        <v>6952</v>
      </c>
      <c r="H134" s="736">
        <v>7054</v>
      </c>
      <c r="I134" s="736">
        <v>7123</v>
      </c>
      <c r="J134" s="736">
        <v>7166</v>
      </c>
      <c r="K134" s="736">
        <v>7207</v>
      </c>
      <c r="L134" s="736">
        <v>7234</v>
      </c>
      <c r="M134" s="736">
        <v>7277</v>
      </c>
      <c r="N134" s="568">
        <f t="shared" ref="N134:N197" si="3">AVERAGE(B134:M134)</f>
        <v>7114</v>
      </c>
    </row>
    <row r="135" spans="1:14">
      <c r="A135" s="735" t="s">
        <v>574</v>
      </c>
      <c r="B135" s="736">
        <v>8272</v>
      </c>
      <c r="C135" s="736">
        <v>8276</v>
      </c>
      <c r="D135" s="736">
        <v>8251</v>
      </c>
      <c r="E135" s="736">
        <v>8197</v>
      </c>
      <c r="F135" s="736">
        <v>8226</v>
      </c>
      <c r="G135" s="736">
        <v>8176</v>
      </c>
      <c r="H135" s="736">
        <v>8259</v>
      </c>
      <c r="I135" s="736">
        <v>8411</v>
      </c>
      <c r="J135" s="736">
        <v>8434</v>
      </c>
      <c r="K135" s="736">
        <v>8479</v>
      </c>
      <c r="L135" s="736">
        <v>8485</v>
      </c>
      <c r="M135" s="736">
        <v>8578</v>
      </c>
      <c r="N135" s="568">
        <f t="shared" si="3"/>
        <v>8337</v>
      </c>
    </row>
    <row r="136" spans="1:14">
      <c r="A136" s="735" t="s">
        <v>575</v>
      </c>
      <c r="B136" s="736">
        <v>1968</v>
      </c>
      <c r="C136" s="736">
        <v>1971</v>
      </c>
      <c r="D136" s="736">
        <v>1972</v>
      </c>
      <c r="E136" s="736">
        <v>1961</v>
      </c>
      <c r="F136" s="736">
        <v>1975</v>
      </c>
      <c r="G136" s="736">
        <v>1985</v>
      </c>
      <c r="H136" s="736">
        <v>1972</v>
      </c>
      <c r="I136" s="736">
        <v>1986</v>
      </c>
      <c r="J136" s="736">
        <v>1983</v>
      </c>
      <c r="K136" s="736">
        <v>1983</v>
      </c>
      <c r="L136" s="736">
        <v>1982</v>
      </c>
      <c r="M136" s="736">
        <v>1989</v>
      </c>
      <c r="N136" s="568">
        <f t="shared" si="3"/>
        <v>1977.25</v>
      </c>
    </row>
    <row r="137" spans="1:14">
      <c r="A137" s="735" t="s">
        <v>576</v>
      </c>
      <c r="B137" s="736">
        <v>1759</v>
      </c>
      <c r="C137" s="736">
        <v>1744</v>
      </c>
      <c r="D137" s="736">
        <v>1760</v>
      </c>
      <c r="E137" s="736">
        <v>1763</v>
      </c>
      <c r="F137" s="736">
        <v>1756</v>
      </c>
      <c r="G137" s="736">
        <v>1763</v>
      </c>
      <c r="H137" s="736">
        <v>1770</v>
      </c>
      <c r="I137" s="736">
        <v>1807</v>
      </c>
      <c r="J137" s="736">
        <v>1789</v>
      </c>
      <c r="K137" s="736">
        <v>1785</v>
      </c>
      <c r="L137" s="736">
        <v>1813</v>
      </c>
      <c r="M137" s="736">
        <v>1839</v>
      </c>
      <c r="N137" s="568">
        <f t="shared" si="3"/>
        <v>1779</v>
      </c>
    </row>
    <row r="138" spans="1:14">
      <c r="A138" s="735" t="s">
        <v>577</v>
      </c>
      <c r="B138" s="736">
        <v>1761</v>
      </c>
      <c r="C138" s="736">
        <v>1768</v>
      </c>
      <c r="D138" s="736">
        <v>1751</v>
      </c>
      <c r="E138" s="736">
        <v>1734</v>
      </c>
      <c r="F138" s="736">
        <v>1781</v>
      </c>
      <c r="G138" s="736">
        <v>1789</v>
      </c>
      <c r="H138" s="736">
        <v>1780</v>
      </c>
      <c r="I138" s="736">
        <v>1806</v>
      </c>
      <c r="J138" s="736">
        <v>1808</v>
      </c>
      <c r="K138" s="736">
        <v>1816</v>
      </c>
      <c r="L138" s="736">
        <v>1817</v>
      </c>
      <c r="M138" s="736">
        <v>1819</v>
      </c>
      <c r="N138" s="568">
        <f t="shared" si="3"/>
        <v>1785.8333333333333</v>
      </c>
    </row>
    <row r="139" spans="1:14">
      <c r="A139" s="735" t="s">
        <v>578</v>
      </c>
      <c r="B139" s="736">
        <v>2214</v>
      </c>
      <c r="C139" s="736">
        <v>2223</v>
      </c>
      <c r="D139" s="736">
        <v>2214</v>
      </c>
      <c r="E139" s="736">
        <v>2196</v>
      </c>
      <c r="F139" s="736">
        <v>2197</v>
      </c>
      <c r="G139" s="736">
        <v>2215</v>
      </c>
      <c r="H139" s="736">
        <v>2218</v>
      </c>
      <c r="I139" s="736">
        <v>2218</v>
      </c>
      <c r="J139" s="736">
        <v>2197</v>
      </c>
      <c r="K139" s="736">
        <v>2191</v>
      </c>
      <c r="L139" s="736">
        <v>2204</v>
      </c>
      <c r="M139" s="736">
        <v>2233</v>
      </c>
      <c r="N139" s="568">
        <f t="shared" si="3"/>
        <v>2210</v>
      </c>
    </row>
    <row r="140" spans="1:14">
      <c r="A140" s="735" t="s">
        <v>579</v>
      </c>
      <c r="B140" s="736">
        <v>4943</v>
      </c>
      <c r="C140" s="736">
        <v>4958</v>
      </c>
      <c r="D140" s="736">
        <v>4950</v>
      </c>
      <c r="E140" s="736">
        <v>4922</v>
      </c>
      <c r="F140" s="736">
        <v>4859</v>
      </c>
      <c r="G140" s="736">
        <v>4881</v>
      </c>
      <c r="H140" s="736">
        <v>4932</v>
      </c>
      <c r="I140" s="736">
        <v>4959</v>
      </c>
      <c r="J140" s="736">
        <v>4934</v>
      </c>
      <c r="K140" s="736">
        <v>4962</v>
      </c>
      <c r="L140" s="736">
        <v>4978</v>
      </c>
      <c r="M140" s="736">
        <v>5021</v>
      </c>
      <c r="N140" s="568">
        <f t="shared" si="3"/>
        <v>4941.583333333333</v>
      </c>
    </row>
    <row r="141" spans="1:14">
      <c r="A141" s="735" t="s">
        <v>777</v>
      </c>
      <c r="B141" s="736">
        <v>3128</v>
      </c>
      <c r="C141" s="736">
        <v>3143</v>
      </c>
      <c r="D141" s="736">
        <v>3141</v>
      </c>
      <c r="E141" s="736">
        <v>3124</v>
      </c>
      <c r="F141" s="736">
        <v>3078</v>
      </c>
      <c r="G141" s="736">
        <v>3084</v>
      </c>
      <c r="H141" s="736">
        <v>3109</v>
      </c>
      <c r="I141" s="736">
        <v>3140</v>
      </c>
      <c r="J141" s="736">
        <v>3109</v>
      </c>
      <c r="K141" s="736">
        <v>3141</v>
      </c>
      <c r="L141" s="736">
        <v>3154</v>
      </c>
      <c r="M141" s="736">
        <v>3178</v>
      </c>
      <c r="N141" s="568">
        <f t="shared" si="3"/>
        <v>3127.4166666666665</v>
      </c>
    </row>
    <row r="142" spans="1:14">
      <c r="A142" s="735" t="s">
        <v>580</v>
      </c>
      <c r="B142" s="736">
        <v>2935</v>
      </c>
      <c r="C142" s="736">
        <v>2922</v>
      </c>
      <c r="D142" s="736">
        <v>2931</v>
      </c>
      <c r="E142" s="736">
        <v>2935</v>
      </c>
      <c r="F142" s="736">
        <v>2928</v>
      </c>
      <c r="G142" s="736">
        <v>2931</v>
      </c>
      <c r="H142" s="736">
        <v>2966</v>
      </c>
      <c r="I142" s="736">
        <v>3029</v>
      </c>
      <c r="J142" s="736">
        <v>2992</v>
      </c>
      <c r="K142" s="736">
        <v>2950</v>
      </c>
      <c r="L142" s="736">
        <v>2958</v>
      </c>
      <c r="M142" s="736">
        <v>3043</v>
      </c>
      <c r="N142" s="568">
        <f t="shared" si="3"/>
        <v>2960</v>
      </c>
    </row>
    <row r="143" spans="1:14">
      <c r="A143" s="735" t="s">
        <v>581</v>
      </c>
      <c r="B143" s="736">
        <v>2716</v>
      </c>
      <c r="C143" s="736">
        <v>2720</v>
      </c>
      <c r="D143" s="736">
        <v>2718</v>
      </c>
      <c r="E143" s="736">
        <v>2681</v>
      </c>
      <c r="F143" s="736">
        <v>2653</v>
      </c>
      <c r="G143" s="736">
        <v>2656</v>
      </c>
      <c r="H143" s="736">
        <v>2697</v>
      </c>
      <c r="I143" s="736">
        <v>2696</v>
      </c>
      <c r="J143" s="736">
        <v>2716</v>
      </c>
      <c r="K143" s="736">
        <v>2717</v>
      </c>
      <c r="L143" s="736">
        <v>2731</v>
      </c>
      <c r="M143" s="736">
        <v>2747</v>
      </c>
      <c r="N143" s="568">
        <f t="shared" si="3"/>
        <v>2704</v>
      </c>
    </row>
    <row r="144" spans="1:14">
      <c r="A144" s="735" t="s">
        <v>582</v>
      </c>
      <c r="B144" s="736">
        <v>10328</v>
      </c>
      <c r="C144" s="736">
        <v>10342</v>
      </c>
      <c r="D144" s="736">
        <v>10226</v>
      </c>
      <c r="E144" s="736">
        <v>10179</v>
      </c>
      <c r="F144" s="736">
        <v>10183</v>
      </c>
      <c r="G144" s="736">
        <v>10189</v>
      </c>
      <c r="H144" s="736">
        <v>10339</v>
      </c>
      <c r="I144" s="736">
        <v>10506</v>
      </c>
      <c r="J144" s="736">
        <v>10489</v>
      </c>
      <c r="K144" s="736">
        <v>10457</v>
      </c>
      <c r="L144" s="736">
        <v>10493</v>
      </c>
      <c r="M144" s="736">
        <v>10594</v>
      </c>
      <c r="N144" s="568">
        <f t="shared" si="3"/>
        <v>10360.416666666666</v>
      </c>
    </row>
    <row r="145" spans="1:14">
      <c r="A145" s="735" t="s">
        <v>583</v>
      </c>
      <c r="B145" s="736">
        <v>8501</v>
      </c>
      <c r="C145" s="736">
        <v>8541</v>
      </c>
      <c r="D145" s="736">
        <v>8535</v>
      </c>
      <c r="E145" s="736">
        <v>8478</v>
      </c>
      <c r="F145" s="736">
        <v>8646</v>
      </c>
      <c r="G145" s="736">
        <v>8395</v>
      </c>
      <c r="H145" s="736">
        <v>8477</v>
      </c>
      <c r="I145" s="736">
        <v>8581</v>
      </c>
      <c r="J145" s="736">
        <v>8562</v>
      </c>
      <c r="K145" s="736">
        <v>8358</v>
      </c>
      <c r="L145" s="736">
        <v>8401</v>
      </c>
      <c r="M145" s="736">
        <v>8650</v>
      </c>
      <c r="N145" s="568">
        <f t="shared" si="3"/>
        <v>8510.4166666666661</v>
      </c>
    </row>
    <row r="146" spans="1:14">
      <c r="A146" s="735" t="s">
        <v>584</v>
      </c>
      <c r="B146" s="736">
        <v>2123</v>
      </c>
      <c r="C146" s="736">
        <v>2117</v>
      </c>
      <c r="D146" s="736">
        <v>2129</v>
      </c>
      <c r="E146" s="736">
        <v>2117</v>
      </c>
      <c r="F146" s="736">
        <v>2096</v>
      </c>
      <c r="G146" s="736">
        <v>2100</v>
      </c>
      <c r="H146" s="736">
        <v>2120</v>
      </c>
      <c r="I146" s="736">
        <v>2129</v>
      </c>
      <c r="J146" s="736">
        <v>2132</v>
      </c>
      <c r="K146" s="736">
        <v>2124</v>
      </c>
      <c r="L146" s="736">
        <v>2125</v>
      </c>
      <c r="M146" s="736">
        <v>2159</v>
      </c>
      <c r="N146" s="568">
        <f t="shared" si="3"/>
        <v>2122.5833333333335</v>
      </c>
    </row>
    <row r="147" spans="1:14">
      <c r="A147" s="735" t="s">
        <v>585</v>
      </c>
      <c r="B147" s="736">
        <v>25229</v>
      </c>
      <c r="C147" s="736">
        <v>25282</v>
      </c>
      <c r="D147" s="736">
        <v>25109</v>
      </c>
      <c r="E147" s="736">
        <v>24826</v>
      </c>
      <c r="F147" s="736">
        <v>24382</v>
      </c>
      <c r="G147" s="736">
        <v>24062</v>
      </c>
      <c r="H147" s="736">
        <v>24143</v>
      </c>
      <c r="I147" s="736">
        <v>24134</v>
      </c>
      <c r="J147" s="736">
        <v>23984</v>
      </c>
      <c r="K147" s="736">
        <v>23778</v>
      </c>
      <c r="L147" s="736">
        <v>23779</v>
      </c>
      <c r="M147" s="736">
        <v>23974</v>
      </c>
      <c r="N147" s="568">
        <f t="shared" si="3"/>
        <v>24390.166666666668</v>
      </c>
    </row>
    <row r="148" spans="1:14">
      <c r="A148" s="735" t="s">
        <v>586</v>
      </c>
      <c r="B148" s="736">
        <v>4763</v>
      </c>
      <c r="C148" s="736">
        <v>4773</v>
      </c>
      <c r="D148" s="736">
        <v>4735</v>
      </c>
      <c r="E148" s="736">
        <v>4711</v>
      </c>
      <c r="F148" s="736">
        <v>4667</v>
      </c>
      <c r="G148" s="736">
        <v>4609</v>
      </c>
      <c r="H148" s="736">
        <v>4683</v>
      </c>
      <c r="I148" s="736">
        <v>4623</v>
      </c>
      <c r="J148" s="736">
        <v>4590</v>
      </c>
      <c r="K148" s="736">
        <v>4577</v>
      </c>
      <c r="L148" s="736">
        <v>4584</v>
      </c>
      <c r="M148" s="736">
        <v>4647</v>
      </c>
      <c r="N148" s="568">
        <f t="shared" si="3"/>
        <v>4663.5</v>
      </c>
    </row>
    <row r="149" spans="1:14">
      <c r="A149" s="735" t="s">
        <v>778</v>
      </c>
      <c r="B149" s="736">
        <v>876</v>
      </c>
      <c r="C149" s="736">
        <v>873</v>
      </c>
      <c r="D149" s="736">
        <v>862</v>
      </c>
      <c r="E149" s="736">
        <v>864</v>
      </c>
      <c r="F149" s="736">
        <v>854</v>
      </c>
      <c r="G149" s="736">
        <v>847</v>
      </c>
      <c r="H149" s="736">
        <v>865</v>
      </c>
      <c r="I149" s="736">
        <v>861</v>
      </c>
      <c r="J149" s="736">
        <v>868</v>
      </c>
      <c r="K149" s="736">
        <v>837</v>
      </c>
      <c r="L149" s="736">
        <v>847</v>
      </c>
      <c r="M149" s="736">
        <v>876</v>
      </c>
      <c r="N149" s="568">
        <f t="shared" si="3"/>
        <v>860.83333333333337</v>
      </c>
    </row>
    <row r="150" spans="1:14">
      <c r="A150" s="735" t="s">
        <v>587</v>
      </c>
      <c r="B150" s="736">
        <v>3536</v>
      </c>
      <c r="C150" s="736">
        <v>3530</v>
      </c>
      <c r="D150" s="736">
        <v>3530</v>
      </c>
      <c r="E150" s="736">
        <v>3518</v>
      </c>
      <c r="F150" s="736">
        <v>3489</v>
      </c>
      <c r="G150" s="736">
        <v>3491</v>
      </c>
      <c r="H150" s="736">
        <v>3526</v>
      </c>
      <c r="I150" s="736">
        <v>3533</v>
      </c>
      <c r="J150" s="736">
        <v>3561</v>
      </c>
      <c r="K150" s="736">
        <v>3520</v>
      </c>
      <c r="L150" s="736">
        <v>3488</v>
      </c>
      <c r="M150" s="736">
        <v>3580</v>
      </c>
      <c r="N150" s="568">
        <f t="shared" si="3"/>
        <v>3525.1666666666665</v>
      </c>
    </row>
    <row r="151" spans="1:14">
      <c r="A151" s="735" t="s">
        <v>588</v>
      </c>
      <c r="B151" s="736">
        <v>4347</v>
      </c>
      <c r="C151" s="736">
        <v>4375</v>
      </c>
      <c r="D151" s="736">
        <v>4367</v>
      </c>
      <c r="E151" s="736">
        <v>4339</v>
      </c>
      <c r="F151" s="736">
        <v>4344</v>
      </c>
      <c r="G151" s="736">
        <v>4364</v>
      </c>
      <c r="H151" s="736">
        <v>4355</v>
      </c>
      <c r="I151" s="736">
        <v>4441</v>
      </c>
      <c r="J151" s="736">
        <v>4435</v>
      </c>
      <c r="K151" s="736">
        <v>4476</v>
      </c>
      <c r="L151" s="736">
        <v>4467</v>
      </c>
      <c r="M151" s="736">
        <v>4492</v>
      </c>
      <c r="N151" s="568">
        <f t="shared" si="3"/>
        <v>4400.166666666667</v>
      </c>
    </row>
    <row r="152" spans="1:14">
      <c r="A152" s="735" t="s">
        <v>779</v>
      </c>
      <c r="B152" s="736">
        <v>2646</v>
      </c>
      <c r="C152" s="736">
        <v>2641</v>
      </c>
      <c r="D152" s="736">
        <v>2664</v>
      </c>
      <c r="E152" s="736">
        <v>2607</v>
      </c>
      <c r="F152" s="736">
        <v>2621</v>
      </c>
      <c r="G152" s="736">
        <v>2542</v>
      </c>
      <c r="H152" s="736">
        <v>2477</v>
      </c>
      <c r="I152" s="736">
        <v>2572</v>
      </c>
      <c r="J152" s="736">
        <v>2591</v>
      </c>
      <c r="K152" s="736">
        <v>2549</v>
      </c>
      <c r="L152" s="736">
        <v>2559</v>
      </c>
      <c r="M152" s="736">
        <v>2661</v>
      </c>
      <c r="N152" s="568">
        <f t="shared" si="3"/>
        <v>2594.1666666666665</v>
      </c>
    </row>
    <row r="153" spans="1:14">
      <c r="A153" s="735" t="s">
        <v>589</v>
      </c>
      <c r="B153" s="736">
        <v>996</v>
      </c>
      <c r="C153" s="736">
        <v>994</v>
      </c>
      <c r="D153" s="736">
        <v>968</v>
      </c>
      <c r="E153" s="736">
        <v>1012</v>
      </c>
      <c r="F153" s="736">
        <v>1023</v>
      </c>
      <c r="G153" s="736">
        <v>1019</v>
      </c>
      <c r="H153" s="736">
        <v>1024</v>
      </c>
      <c r="I153" s="736">
        <v>1027</v>
      </c>
      <c r="J153" s="736">
        <v>1022</v>
      </c>
      <c r="K153" s="736">
        <v>1034</v>
      </c>
      <c r="L153" s="736">
        <v>1047</v>
      </c>
      <c r="M153" s="736">
        <v>1045</v>
      </c>
      <c r="N153" s="568">
        <f t="shared" si="3"/>
        <v>1017.5833333333334</v>
      </c>
    </row>
    <row r="154" spans="1:14">
      <c r="A154" s="735" t="s">
        <v>590</v>
      </c>
      <c r="B154" s="736">
        <v>7499</v>
      </c>
      <c r="C154" s="736">
        <v>7538</v>
      </c>
      <c r="D154" s="736">
        <v>7500</v>
      </c>
      <c r="E154" s="736">
        <v>7482</v>
      </c>
      <c r="F154" s="736">
        <v>7455</v>
      </c>
      <c r="G154" s="736">
        <v>7481</v>
      </c>
      <c r="H154" s="736">
        <v>7575</v>
      </c>
      <c r="I154" s="736">
        <v>7656</v>
      </c>
      <c r="J154" s="736">
        <v>7593</v>
      </c>
      <c r="K154" s="736">
        <v>7322</v>
      </c>
      <c r="L154" s="736">
        <v>7308</v>
      </c>
      <c r="M154" s="736">
        <v>7611</v>
      </c>
      <c r="N154" s="568">
        <f t="shared" si="3"/>
        <v>7501.666666666667</v>
      </c>
    </row>
    <row r="155" spans="1:14">
      <c r="A155" s="735" t="s">
        <v>591</v>
      </c>
      <c r="B155" s="736">
        <v>4008</v>
      </c>
      <c r="C155" s="736">
        <v>4038</v>
      </c>
      <c r="D155" s="736">
        <v>3979</v>
      </c>
      <c r="E155" s="736">
        <v>3988</v>
      </c>
      <c r="F155" s="736">
        <v>3991</v>
      </c>
      <c r="G155" s="736">
        <v>4001</v>
      </c>
      <c r="H155" s="736">
        <v>4064</v>
      </c>
      <c r="I155" s="736">
        <v>4054</v>
      </c>
      <c r="J155" s="736">
        <v>4054</v>
      </c>
      <c r="K155" s="736">
        <v>3956</v>
      </c>
      <c r="L155" s="736">
        <v>3993</v>
      </c>
      <c r="M155" s="736">
        <v>4139</v>
      </c>
      <c r="N155" s="568">
        <f t="shared" si="3"/>
        <v>4022.0833333333335</v>
      </c>
    </row>
    <row r="156" spans="1:14">
      <c r="A156" s="735" t="s">
        <v>592</v>
      </c>
      <c r="B156" s="736">
        <v>5732</v>
      </c>
      <c r="C156" s="736">
        <v>5768</v>
      </c>
      <c r="D156" s="736">
        <v>5662</v>
      </c>
      <c r="E156" s="736">
        <v>5638</v>
      </c>
      <c r="F156" s="736">
        <v>5598</v>
      </c>
      <c r="G156" s="736">
        <v>5528</v>
      </c>
      <c r="H156" s="736">
        <v>5598</v>
      </c>
      <c r="I156" s="736">
        <v>5645</v>
      </c>
      <c r="J156" s="736">
        <v>5649</v>
      </c>
      <c r="K156" s="736">
        <v>5632</v>
      </c>
      <c r="L156" s="736">
        <v>5689</v>
      </c>
      <c r="M156" s="736">
        <v>5767</v>
      </c>
      <c r="N156" s="568">
        <f t="shared" si="3"/>
        <v>5658.833333333333</v>
      </c>
    </row>
    <row r="157" spans="1:14">
      <c r="A157" s="735" t="s">
        <v>780</v>
      </c>
      <c r="B157" s="736">
        <v>9566</v>
      </c>
      <c r="C157" s="736">
        <v>9570</v>
      </c>
      <c r="D157" s="736">
        <v>9523</v>
      </c>
      <c r="E157" s="736">
        <v>9542</v>
      </c>
      <c r="F157" s="736">
        <v>9515</v>
      </c>
      <c r="G157" s="736">
        <v>9555</v>
      </c>
      <c r="H157" s="736">
        <v>9623</v>
      </c>
      <c r="I157" s="736">
        <v>9653</v>
      </c>
      <c r="J157" s="736">
        <v>9662</v>
      </c>
      <c r="K157" s="736">
        <v>9190</v>
      </c>
      <c r="L157" s="736">
        <v>9121</v>
      </c>
      <c r="M157" s="736">
        <v>9614</v>
      </c>
      <c r="N157" s="568">
        <f t="shared" si="3"/>
        <v>9511.1666666666661</v>
      </c>
    </row>
    <row r="158" spans="1:14">
      <c r="A158" s="735" t="s">
        <v>593</v>
      </c>
      <c r="B158" s="736">
        <v>8008</v>
      </c>
      <c r="C158" s="736">
        <v>8029</v>
      </c>
      <c r="D158" s="736">
        <v>7957</v>
      </c>
      <c r="E158" s="736">
        <v>7895</v>
      </c>
      <c r="F158" s="736">
        <v>7892</v>
      </c>
      <c r="G158" s="736">
        <v>7911</v>
      </c>
      <c r="H158" s="736">
        <v>7872</v>
      </c>
      <c r="I158" s="736">
        <v>7777</v>
      </c>
      <c r="J158" s="736">
        <v>7948</v>
      </c>
      <c r="K158" s="736">
        <v>7986</v>
      </c>
      <c r="L158" s="736">
        <v>7956</v>
      </c>
      <c r="M158" s="736">
        <v>8123</v>
      </c>
      <c r="N158" s="568">
        <f t="shared" si="3"/>
        <v>7946.166666666667</v>
      </c>
    </row>
    <row r="159" spans="1:14">
      <c r="A159" s="735" t="s">
        <v>781</v>
      </c>
      <c r="B159" s="736">
        <v>23588</v>
      </c>
      <c r="C159" s="736">
        <v>23601</v>
      </c>
      <c r="D159" s="736">
        <v>23232</v>
      </c>
      <c r="E159" s="736">
        <v>23164</v>
      </c>
      <c r="F159" s="736">
        <v>22905</v>
      </c>
      <c r="G159" s="736">
        <v>22893</v>
      </c>
      <c r="H159" s="736">
        <v>23062</v>
      </c>
      <c r="I159" s="736">
        <v>23513</v>
      </c>
      <c r="J159" s="736">
        <v>23495</v>
      </c>
      <c r="K159" s="736">
        <v>23532</v>
      </c>
      <c r="L159" s="736">
        <v>23463</v>
      </c>
      <c r="M159" s="736">
        <v>23771</v>
      </c>
      <c r="N159" s="568">
        <f t="shared" si="3"/>
        <v>23351.583333333332</v>
      </c>
    </row>
    <row r="160" spans="1:14">
      <c r="A160" s="735" t="s">
        <v>782</v>
      </c>
      <c r="B160" s="736">
        <v>4990</v>
      </c>
      <c r="C160" s="736">
        <v>4962</v>
      </c>
      <c r="D160" s="736">
        <v>4885</v>
      </c>
      <c r="E160" s="736">
        <v>4951</v>
      </c>
      <c r="F160" s="736">
        <v>5010</v>
      </c>
      <c r="G160" s="736">
        <v>5091</v>
      </c>
      <c r="H160" s="736">
        <v>4902</v>
      </c>
      <c r="I160" s="736">
        <v>5028</v>
      </c>
      <c r="J160" s="736">
        <v>5040</v>
      </c>
      <c r="K160" s="736">
        <v>4977</v>
      </c>
      <c r="L160" s="736">
        <v>5050</v>
      </c>
      <c r="M160" s="736">
        <v>5123</v>
      </c>
      <c r="N160" s="568">
        <f t="shared" si="3"/>
        <v>5000.75</v>
      </c>
    </row>
    <row r="161" spans="1:14">
      <c r="A161" s="735" t="s">
        <v>594</v>
      </c>
      <c r="B161" s="736">
        <v>1348</v>
      </c>
      <c r="C161" s="736">
        <v>1350</v>
      </c>
      <c r="D161" s="736">
        <v>1334</v>
      </c>
      <c r="E161" s="736">
        <v>1331</v>
      </c>
      <c r="F161" s="736">
        <v>1344</v>
      </c>
      <c r="G161" s="736">
        <v>1339</v>
      </c>
      <c r="H161" s="736">
        <v>1341</v>
      </c>
      <c r="I161" s="736">
        <v>1344</v>
      </c>
      <c r="J161" s="736">
        <v>1336</v>
      </c>
      <c r="K161" s="736">
        <v>1339</v>
      </c>
      <c r="L161" s="736">
        <v>1342</v>
      </c>
      <c r="M161" s="736">
        <v>1344</v>
      </c>
      <c r="N161" s="568">
        <f t="shared" si="3"/>
        <v>1341</v>
      </c>
    </row>
    <row r="162" spans="1:14">
      <c r="A162" s="735" t="s">
        <v>595</v>
      </c>
      <c r="B162" s="736">
        <v>3226</v>
      </c>
      <c r="C162" s="736">
        <v>3232</v>
      </c>
      <c r="D162" s="736">
        <v>3233</v>
      </c>
      <c r="E162" s="736">
        <v>3207</v>
      </c>
      <c r="F162" s="736">
        <v>3148</v>
      </c>
      <c r="G162" s="736">
        <v>3122</v>
      </c>
      <c r="H162" s="736">
        <v>3173</v>
      </c>
      <c r="I162" s="736">
        <v>3178</v>
      </c>
      <c r="J162" s="736">
        <v>3164</v>
      </c>
      <c r="K162" s="736">
        <v>3177</v>
      </c>
      <c r="L162" s="736">
        <v>3170</v>
      </c>
      <c r="M162" s="736">
        <v>3176</v>
      </c>
      <c r="N162" s="568">
        <f t="shared" si="3"/>
        <v>3183.8333333333335</v>
      </c>
    </row>
    <row r="163" spans="1:14">
      <c r="A163" s="735" t="s">
        <v>596</v>
      </c>
      <c r="B163" s="736">
        <v>6531</v>
      </c>
      <c r="C163" s="736">
        <v>6544</v>
      </c>
      <c r="D163" s="736">
        <v>6384</v>
      </c>
      <c r="E163" s="736">
        <v>6365</v>
      </c>
      <c r="F163" s="736">
        <v>6426</v>
      </c>
      <c r="G163" s="736">
        <v>6435</v>
      </c>
      <c r="H163" s="736">
        <v>6411</v>
      </c>
      <c r="I163" s="736">
        <v>6513</v>
      </c>
      <c r="J163" s="736">
        <v>6551</v>
      </c>
      <c r="K163" s="736">
        <v>6591</v>
      </c>
      <c r="L163" s="736">
        <v>6615</v>
      </c>
      <c r="M163" s="736">
        <v>6654</v>
      </c>
      <c r="N163" s="568">
        <f t="shared" si="3"/>
        <v>6501.666666666667</v>
      </c>
    </row>
    <row r="164" spans="1:14">
      <c r="A164" s="735" t="s">
        <v>783</v>
      </c>
      <c r="B164" s="736">
        <v>14516</v>
      </c>
      <c r="C164" s="736">
        <v>14582</v>
      </c>
      <c r="D164" s="736">
        <v>14472</v>
      </c>
      <c r="E164" s="736">
        <v>14313</v>
      </c>
      <c r="F164" s="736">
        <v>14098</v>
      </c>
      <c r="G164" s="736">
        <v>13974</v>
      </c>
      <c r="H164" s="736">
        <v>13983</v>
      </c>
      <c r="I164" s="736">
        <v>14144</v>
      </c>
      <c r="J164" s="736">
        <v>14142</v>
      </c>
      <c r="K164" s="736">
        <v>14083</v>
      </c>
      <c r="L164" s="736">
        <v>14146</v>
      </c>
      <c r="M164" s="736">
        <v>14307</v>
      </c>
      <c r="N164" s="568">
        <f t="shared" si="3"/>
        <v>14230</v>
      </c>
    </row>
    <row r="165" spans="1:14">
      <c r="A165" s="735" t="s">
        <v>597</v>
      </c>
      <c r="B165" s="736">
        <v>1723</v>
      </c>
      <c r="C165" s="736">
        <v>1708</v>
      </c>
      <c r="D165" s="736">
        <v>1705</v>
      </c>
      <c r="E165" s="736">
        <v>1711</v>
      </c>
      <c r="F165" s="736">
        <v>1745</v>
      </c>
      <c r="G165" s="736">
        <v>1677</v>
      </c>
      <c r="H165" s="736">
        <v>1653</v>
      </c>
      <c r="I165" s="736">
        <v>1674</v>
      </c>
      <c r="J165" s="736">
        <v>1677</v>
      </c>
      <c r="K165" s="736">
        <v>1643</v>
      </c>
      <c r="L165" s="736">
        <v>1657</v>
      </c>
      <c r="M165" s="736">
        <v>1689</v>
      </c>
      <c r="N165" s="568">
        <f t="shared" si="3"/>
        <v>1688.5</v>
      </c>
    </row>
    <row r="166" spans="1:14">
      <c r="A166" s="735" t="s">
        <v>598</v>
      </c>
      <c r="B166" s="736">
        <v>19651</v>
      </c>
      <c r="C166" s="736">
        <v>19650</v>
      </c>
      <c r="D166" s="736">
        <v>19316</v>
      </c>
      <c r="E166" s="736">
        <v>19078</v>
      </c>
      <c r="F166" s="736">
        <v>18951</v>
      </c>
      <c r="G166" s="736">
        <v>18865</v>
      </c>
      <c r="H166" s="736">
        <v>18889</v>
      </c>
      <c r="I166" s="736">
        <v>19006</v>
      </c>
      <c r="J166" s="736">
        <v>18948</v>
      </c>
      <c r="K166" s="736">
        <v>18926</v>
      </c>
      <c r="L166" s="736">
        <v>18901</v>
      </c>
      <c r="M166" s="736">
        <v>19152</v>
      </c>
      <c r="N166" s="568">
        <f t="shared" si="3"/>
        <v>19111.083333333332</v>
      </c>
    </row>
    <row r="167" spans="1:14">
      <c r="A167" s="735" t="s">
        <v>599</v>
      </c>
      <c r="B167" s="736">
        <v>5836</v>
      </c>
      <c r="C167" s="736">
        <v>5814</v>
      </c>
      <c r="D167" s="736">
        <v>5816</v>
      </c>
      <c r="E167" s="736">
        <v>5837</v>
      </c>
      <c r="F167" s="736">
        <v>5876</v>
      </c>
      <c r="G167" s="736">
        <v>5865</v>
      </c>
      <c r="H167" s="736">
        <v>5868</v>
      </c>
      <c r="I167" s="736">
        <v>5939</v>
      </c>
      <c r="J167" s="736">
        <v>5951</v>
      </c>
      <c r="K167" s="736">
        <v>5902</v>
      </c>
      <c r="L167" s="736">
        <v>5877</v>
      </c>
      <c r="M167" s="736">
        <v>5961</v>
      </c>
      <c r="N167" s="568">
        <f t="shared" si="3"/>
        <v>5878.5</v>
      </c>
    </row>
    <row r="168" spans="1:14">
      <c r="A168" s="735" t="s">
        <v>600</v>
      </c>
      <c r="B168" s="736">
        <v>3381</v>
      </c>
      <c r="C168" s="736">
        <v>3394</v>
      </c>
      <c r="D168" s="736">
        <v>3391</v>
      </c>
      <c r="E168" s="736">
        <v>3385</v>
      </c>
      <c r="F168" s="736">
        <v>3392</v>
      </c>
      <c r="G168" s="736">
        <v>3403</v>
      </c>
      <c r="H168" s="736">
        <v>3420</v>
      </c>
      <c r="I168" s="736">
        <v>3431</v>
      </c>
      <c r="J168" s="736">
        <v>3421</v>
      </c>
      <c r="K168" s="736">
        <v>3404</v>
      </c>
      <c r="L168" s="736">
        <v>3422</v>
      </c>
      <c r="M168" s="736">
        <v>3424</v>
      </c>
      <c r="N168" s="568">
        <f t="shared" si="3"/>
        <v>3405.6666666666665</v>
      </c>
    </row>
    <row r="169" spans="1:14">
      <c r="A169" s="735" t="s">
        <v>601</v>
      </c>
      <c r="B169" s="736">
        <v>2237</v>
      </c>
      <c r="C169" s="736">
        <v>2240</v>
      </c>
      <c r="D169" s="736">
        <v>2241</v>
      </c>
      <c r="E169" s="736">
        <v>2226</v>
      </c>
      <c r="F169" s="736">
        <v>2229</v>
      </c>
      <c r="G169" s="736">
        <v>2220</v>
      </c>
      <c r="H169" s="736">
        <v>2217</v>
      </c>
      <c r="I169" s="736">
        <v>2199</v>
      </c>
      <c r="J169" s="736">
        <v>2196</v>
      </c>
      <c r="K169" s="736">
        <v>2164</v>
      </c>
      <c r="L169" s="736">
        <v>2175</v>
      </c>
      <c r="M169" s="736">
        <v>2217</v>
      </c>
      <c r="N169" s="568">
        <f t="shared" si="3"/>
        <v>2213.4166666666665</v>
      </c>
    </row>
    <row r="170" spans="1:14">
      <c r="A170" s="735" t="s">
        <v>602</v>
      </c>
      <c r="B170" s="736">
        <v>10388</v>
      </c>
      <c r="C170" s="736">
        <v>10391</v>
      </c>
      <c r="D170" s="736">
        <v>10172</v>
      </c>
      <c r="E170" s="736">
        <v>10114</v>
      </c>
      <c r="F170" s="736">
        <v>10057</v>
      </c>
      <c r="G170" s="736">
        <v>10050</v>
      </c>
      <c r="H170" s="736">
        <v>10099</v>
      </c>
      <c r="I170" s="736">
        <v>10241</v>
      </c>
      <c r="J170" s="736">
        <v>10289</v>
      </c>
      <c r="K170" s="736">
        <v>10228</v>
      </c>
      <c r="L170" s="736">
        <v>10143</v>
      </c>
      <c r="M170" s="736">
        <v>10178</v>
      </c>
      <c r="N170" s="568">
        <f t="shared" si="3"/>
        <v>10195.833333333334</v>
      </c>
    </row>
    <row r="171" spans="1:14">
      <c r="A171" s="735" t="s">
        <v>603</v>
      </c>
      <c r="B171" s="736">
        <v>4986</v>
      </c>
      <c r="C171" s="736">
        <v>5044</v>
      </c>
      <c r="D171" s="736">
        <v>4999</v>
      </c>
      <c r="E171" s="736">
        <v>4999</v>
      </c>
      <c r="F171" s="736">
        <v>5016</v>
      </c>
      <c r="G171" s="736">
        <v>5031</v>
      </c>
      <c r="H171" s="736">
        <v>5058</v>
      </c>
      <c r="I171" s="736">
        <v>5096</v>
      </c>
      <c r="J171" s="736">
        <v>5111</v>
      </c>
      <c r="K171" s="736">
        <v>5112</v>
      </c>
      <c r="L171" s="736">
        <v>5097</v>
      </c>
      <c r="M171" s="736">
        <v>5207</v>
      </c>
      <c r="N171" s="568">
        <f t="shared" si="3"/>
        <v>5063</v>
      </c>
    </row>
    <row r="172" spans="1:14">
      <c r="A172" s="735" t="s">
        <v>604</v>
      </c>
      <c r="B172" s="736">
        <v>4736</v>
      </c>
      <c r="C172" s="736">
        <v>4728</v>
      </c>
      <c r="D172" s="736">
        <v>4699</v>
      </c>
      <c r="E172" s="736">
        <v>4682</v>
      </c>
      <c r="F172" s="736">
        <v>4657</v>
      </c>
      <c r="G172" s="736">
        <v>4685</v>
      </c>
      <c r="H172" s="736">
        <v>4716</v>
      </c>
      <c r="I172" s="736">
        <v>4777</v>
      </c>
      <c r="J172" s="736">
        <v>4759</v>
      </c>
      <c r="K172" s="736">
        <v>4770</v>
      </c>
      <c r="L172" s="736">
        <v>4779</v>
      </c>
      <c r="M172" s="736">
        <v>4834</v>
      </c>
      <c r="N172" s="568">
        <f t="shared" si="3"/>
        <v>4735.166666666667</v>
      </c>
    </row>
    <row r="173" spans="1:14">
      <c r="A173" s="735" t="s">
        <v>605</v>
      </c>
      <c r="B173" s="736">
        <v>6321</v>
      </c>
      <c r="C173" s="736">
        <v>6302</v>
      </c>
      <c r="D173" s="736">
        <v>6247</v>
      </c>
      <c r="E173" s="736">
        <v>6241</v>
      </c>
      <c r="F173" s="736">
        <v>6258</v>
      </c>
      <c r="G173" s="736">
        <v>6290</v>
      </c>
      <c r="H173" s="736">
        <v>6335</v>
      </c>
      <c r="I173" s="736">
        <v>6324</v>
      </c>
      <c r="J173" s="736">
        <v>6336</v>
      </c>
      <c r="K173" s="736">
        <v>6323</v>
      </c>
      <c r="L173" s="736">
        <v>6331</v>
      </c>
      <c r="M173" s="736">
        <v>6437</v>
      </c>
      <c r="N173" s="568">
        <f t="shared" si="3"/>
        <v>6312.083333333333</v>
      </c>
    </row>
    <row r="174" spans="1:14">
      <c r="A174" s="735" t="s">
        <v>606</v>
      </c>
      <c r="B174" s="736">
        <v>5997</v>
      </c>
      <c r="C174" s="736">
        <v>6059</v>
      </c>
      <c r="D174" s="736">
        <v>6045</v>
      </c>
      <c r="E174" s="736">
        <v>5971</v>
      </c>
      <c r="F174" s="736">
        <v>5938</v>
      </c>
      <c r="G174" s="736">
        <v>5983</v>
      </c>
      <c r="H174" s="736">
        <v>5998</v>
      </c>
      <c r="I174" s="736">
        <v>6060</v>
      </c>
      <c r="J174" s="736">
        <v>6096</v>
      </c>
      <c r="K174" s="736">
        <v>6128</v>
      </c>
      <c r="L174" s="736">
        <v>6118</v>
      </c>
      <c r="M174" s="736">
        <v>6156</v>
      </c>
      <c r="N174" s="568">
        <f t="shared" si="3"/>
        <v>6045.75</v>
      </c>
    </row>
    <row r="175" spans="1:14">
      <c r="A175" s="735" t="s">
        <v>607</v>
      </c>
      <c r="B175" s="736">
        <v>29838</v>
      </c>
      <c r="C175" s="736">
        <v>29900</v>
      </c>
      <c r="D175" s="736">
        <v>29849</v>
      </c>
      <c r="E175" s="736">
        <v>29806</v>
      </c>
      <c r="F175" s="736">
        <v>29727</v>
      </c>
      <c r="G175" s="736">
        <v>29672</v>
      </c>
      <c r="H175" s="736">
        <v>30075</v>
      </c>
      <c r="I175" s="736">
        <v>30317</v>
      </c>
      <c r="J175" s="736">
        <v>30313</v>
      </c>
      <c r="K175" s="736">
        <v>30322</v>
      </c>
      <c r="L175" s="736">
        <v>30299</v>
      </c>
      <c r="M175" s="736">
        <v>30465</v>
      </c>
      <c r="N175" s="568">
        <f t="shared" si="3"/>
        <v>30048.583333333332</v>
      </c>
    </row>
    <row r="176" spans="1:14">
      <c r="A176" s="735" t="s">
        <v>608</v>
      </c>
      <c r="B176" s="736">
        <v>9593</v>
      </c>
      <c r="C176" s="736">
        <v>9648</v>
      </c>
      <c r="D176" s="736">
        <v>9562</v>
      </c>
      <c r="E176" s="736">
        <v>9581</v>
      </c>
      <c r="F176" s="736">
        <v>9487</v>
      </c>
      <c r="G176" s="736">
        <v>9478</v>
      </c>
      <c r="H176" s="736">
        <v>9533</v>
      </c>
      <c r="I176" s="736">
        <v>9626</v>
      </c>
      <c r="J176" s="736">
        <v>9642</v>
      </c>
      <c r="K176" s="736">
        <v>9633</v>
      </c>
      <c r="L176" s="736">
        <v>9604</v>
      </c>
      <c r="M176" s="736">
        <v>9733</v>
      </c>
      <c r="N176" s="568">
        <f t="shared" si="3"/>
        <v>9593.3333333333339</v>
      </c>
    </row>
    <row r="177" spans="1:14" ht="15">
      <c r="A177" s="737" t="s">
        <v>784</v>
      </c>
      <c r="B177" s="736">
        <v>6536</v>
      </c>
      <c r="C177" s="736">
        <v>6530</v>
      </c>
      <c r="D177" s="736">
        <v>6482</v>
      </c>
      <c r="E177" s="736">
        <v>6481</v>
      </c>
      <c r="F177" s="736">
        <v>6620</v>
      </c>
      <c r="G177" s="736">
        <v>6502</v>
      </c>
      <c r="H177" s="736">
        <v>6512</v>
      </c>
      <c r="I177" s="736">
        <v>6609</v>
      </c>
      <c r="J177" s="736">
        <v>6653</v>
      </c>
      <c r="K177" s="736">
        <v>6327</v>
      </c>
      <c r="L177" s="736">
        <v>6359</v>
      </c>
      <c r="M177" s="736">
        <v>6695</v>
      </c>
      <c r="N177" s="568">
        <f t="shared" si="3"/>
        <v>6525.5</v>
      </c>
    </row>
    <row r="178" spans="1:14">
      <c r="A178" s="735" t="s">
        <v>609</v>
      </c>
      <c r="B178" s="736">
        <v>5922</v>
      </c>
      <c r="C178" s="736">
        <v>5940</v>
      </c>
      <c r="D178" s="736">
        <v>5928</v>
      </c>
      <c r="E178" s="736">
        <v>5929</v>
      </c>
      <c r="F178" s="736">
        <v>5947</v>
      </c>
      <c r="G178" s="736">
        <v>6000</v>
      </c>
      <c r="H178" s="736">
        <v>6110</v>
      </c>
      <c r="I178" s="736">
        <v>6130</v>
      </c>
      <c r="J178" s="736">
        <v>6113</v>
      </c>
      <c r="K178" s="736">
        <v>6047</v>
      </c>
      <c r="L178" s="736">
        <v>6049</v>
      </c>
      <c r="M178" s="736">
        <v>6166</v>
      </c>
      <c r="N178" s="568">
        <f t="shared" si="3"/>
        <v>6023.416666666667</v>
      </c>
    </row>
    <row r="179" spans="1:14">
      <c r="A179" s="735" t="s">
        <v>610</v>
      </c>
      <c r="B179" s="736">
        <v>2606</v>
      </c>
      <c r="C179" s="736">
        <v>2623</v>
      </c>
      <c r="D179" s="736">
        <v>2601</v>
      </c>
      <c r="E179" s="736">
        <v>2571</v>
      </c>
      <c r="F179" s="736">
        <v>2645</v>
      </c>
      <c r="G179" s="736">
        <v>2596</v>
      </c>
      <c r="H179" s="736">
        <v>2580</v>
      </c>
      <c r="I179" s="736">
        <v>2611</v>
      </c>
      <c r="J179" s="736">
        <v>2622</v>
      </c>
      <c r="K179" s="736">
        <v>2575</v>
      </c>
      <c r="L179" s="736">
        <v>2565</v>
      </c>
      <c r="M179" s="736">
        <v>2622</v>
      </c>
      <c r="N179" s="568">
        <f t="shared" si="3"/>
        <v>2601.4166666666665</v>
      </c>
    </row>
    <row r="180" spans="1:14">
      <c r="A180" s="735" t="s">
        <v>611</v>
      </c>
      <c r="B180" s="736">
        <v>1224</v>
      </c>
      <c r="C180" s="736">
        <v>1211</v>
      </c>
      <c r="D180" s="736">
        <v>1218</v>
      </c>
      <c r="E180" s="736">
        <v>1223</v>
      </c>
      <c r="F180" s="736">
        <v>1223</v>
      </c>
      <c r="G180" s="736">
        <v>1223</v>
      </c>
      <c r="H180" s="736">
        <v>1223</v>
      </c>
      <c r="I180" s="736">
        <v>1236</v>
      </c>
      <c r="J180" s="736">
        <v>1258</v>
      </c>
      <c r="K180" s="736">
        <v>1227</v>
      </c>
      <c r="L180" s="736">
        <v>1214</v>
      </c>
      <c r="M180" s="736">
        <v>1220</v>
      </c>
      <c r="N180" s="568">
        <f t="shared" si="3"/>
        <v>1225</v>
      </c>
    </row>
    <row r="181" spans="1:14" ht="15">
      <c r="A181" s="737" t="s">
        <v>785</v>
      </c>
      <c r="B181" s="736">
        <v>2884</v>
      </c>
      <c r="C181" s="736">
        <v>2904</v>
      </c>
      <c r="D181" s="736">
        <v>2852</v>
      </c>
      <c r="E181" s="736">
        <v>2823</v>
      </c>
      <c r="F181" s="736">
        <v>2807</v>
      </c>
      <c r="G181" s="736">
        <v>2805</v>
      </c>
      <c r="H181" s="736">
        <v>2809</v>
      </c>
      <c r="I181" s="736">
        <v>2805</v>
      </c>
      <c r="J181" s="736">
        <v>2801</v>
      </c>
      <c r="K181" s="736">
        <v>2810</v>
      </c>
      <c r="L181" s="736">
        <v>2784</v>
      </c>
      <c r="M181" s="736">
        <v>2795</v>
      </c>
      <c r="N181" s="568">
        <f t="shared" si="3"/>
        <v>2823.25</v>
      </c>
    </row>
    <row r="182" spans="1:14">
      <c r="A182" s="735" t="s">
        <v>612</v>
      </c>
      <c r="B182" s="736">
        <v>2259</v>
      </c>
      <c r="C182" s="736">
        <v>2258</v>
      </c>
      <c r="D182" s="736">
        <v>2280</v>
      </c>
      <c r="E182" s="736">
        <v>2286</v>
      </c>
      <c r="F182" s="736">
        <v>2262</v>
      </c>
      <c r="G182" s="736">
        <v>2231</v>
      </c>
      <c r="H182" s="736">
        <v>2227</v>
      </c>
      <c r="I182" s="736">
        <v>2235</v>
      </c>
      <c r="J182" s="736">
        <v>2274</v>
      </c>
      <c r="K182" s="736">
        <v>2276</v>
      </c>
      <c r="L182" s="736">
        <v>2256</v>
      </c>
      <c r="M182" s="736">
        <v>2238</v>
      </c>
      <c r="N182" s="568">
        <f t="shared" si="3"/>
        <v>2256.8333333333335</v>
      </c>
    </row>
    <row r="183" spans="1:14">
      <c r="A183" s="735" t="s">
        <v>613</v>
      </c>
      <c r="B183" s="736">
        <v>8180</v>
      </c>
      <c r="C183" s="736">
        <v>8176</v>
      </c>
      <c r="D183" s="736">
        <v>8111</v>
      </c>
      <c r="E183" s="736">
        <v>8051</v>
      </c>
      <c r="F183" s="736">
        <v>8085</v>
      </c>
      <c r="G183" s="736">
        <v>8059</v>
      </c>
      <c r="H183" s="736">
        <v>8155</v>
      </c>
      <c r="I183" s="736">
        <v>8195</v>
      </c>
      <c r="J183" s="736">
        <v>8210</v>
      </c>
      <c r="K183" s="736">
        <v>7976</v>
      </c>
      <c r="L183" s="736">
        <v>7982</v>
      </c>
      <c r="M183" s="736">
        <v>8364</v>
      </c>
      <c r="N183" s="568">
        <f t="shared" si="3"/>
        <v>8128.666666666667</v>
      </c>
    </row>
    <row r="184" spans="1:14">
      <c r="A184" s="735" t="s">
        <v>614</v>
      </c>
      <c r="B184" s="736">
        <v>2594</v>
      </c>
      <c r="C184" s="736">
        <v>2580</v>
      </c>
      <c r="D184" s="736">
        <v>2592</v>
      </c>
      <c r="E184" s="736">
        <v>2579</v>
      </c>
      <c r="F184" s="736">
        <v>2595</v>
      </c>
      <c r="G184" s="736">
        <v>2584</v>
      </c>
      <c r="H184" s="736">
        <v>2609</v>
      </c>
      <c r="I184" s="736">
        <v>2624</v>
      </c>
      <c r="J184" s="736">
        <v>2601</v>
      </c>
      <c r="K184" s="736">
        <v>2493</v>
      </c>
      <c r="L184" s="736">
        <v>2497</v>
      </c>
      <c r="M184" s="736">
        <v>2638</v>
      </c>
      <c r="N184" s="568">
        <f t="shared" si="3"/>
        <v>2582.1666666666665</v>
      </c>
    </row>
    <row r="185" spans="1:14">
      <c r="A185" s="735" t="s">
        <v>615</v>
      </c>
      <c r="B185" s="736">
        <v>1175</v>
      </c>
      <c r="C185" s="736">
        <v>1191</v>
      </c>
      <c r="D185" s="736">
        <v>1187</v>
      </c>
      <c r="E185" s="736">
        <v>1171</v>
      </c>
      <c r="F185" s="736">
        <v>1193</v>
      </c>
      <c r="G185" s="736">
        <v>1203</v>
      </c>
      <c r="H185" s="736">
        <v>1210</v>
      </c>
      <c r="I185" s="736">
        <v>1226</v>
      </c>
      <c r="J185" s="736">
        <v>1236</v>
      </c>
      <c r="K185" s="736">
        <v>1189</v>
      </c>
      <c r="L185" s="736">
        <v>1184</v>
      </c>
      <c r="M185" s="736">
        <v>1210</v>
      </c>
      <c r="N185" s="568">
        <f t="shared" si="3"/>
        <v>1197.9166666666667</v>
      </c>
    </row>
    <row r="186" spans="1:14">
      <c r="A186" s="735" t="s">
        <v>616</v>
      </c>
      <c r="B186" s="736">
        <v>926</v>
      </c>
      <c r="C186" s="736">
        <v>919</v>
      </c>
      <c r="D186" s="736">
        <v>915</v>
      </c>
      <c r="E186" s="736">
        <v>930</v>
      </c>
      <c r="F186" s="736">
        <v>937</v>
      </c>
      <c r="G186" s="736">
        <v>951</v>
      </c>
      <c r="H186" s="736">
        <v>942</v>
      </c>
      <c r="I186" s="736">
        <v>937</v>
      </c>
      <c r="J186" s="736">
        <v>952</v>
      </c>
      <c r="K186" s="736">
        <v>952</v>
      </c>
      <c r="L186" s="736">
        <v>944</v>
      </c>
      <c r="M186" s="736">
        <v>950</v>
      </c>
      <c r="N186" s="568">
        <f t="shared" si="3"/>
        <v>937.91666666666663</v>
      </c>
    </row>
    <row r="187" spans="1:14">
      <c r="A187" s="735" t="s">
        <v>617</v>
      </c>
      <c r="B187" s="736">
        <v>2367</v>
      </c>
      <c r="C187" s="736">
        <v>2341</v>
      </c>
      <c r="D187" s="736">
        <v>2338</v>
      </c>
      <c r="E187" s="736">
        <v>2358</v>
      </c>
      <c r="F187" s="736">
        <v>2358</v>
      </c>
      <c r="G187" s="736">
        <v>2320</v>
      </c>
      <c r="H187" s="736">
        <v>2360</v>
      </c>
      <c r="I187" s="736">
        <v>2399</v>
      </c>
      <c r="J187" s="736">
        <v>2390</v>
      </c>
      <c r="K187" s="736">
        <v>2384</v>
      </c>
      <c r="L187" s="736">
        <v>2360</v>
      </c>
      <c r="M187" s="736">
        <v>2406</v>
      </c>
      <c r="N187" s="568">
        <f t="shared" si="3"/>
        <v>2365.0833333333335</v>
      </c>
    </row>
    <row r="188" spans="1:14">
      <c r="A188" s="735" t="s">
        <v>786</v>
      </c>
      <c r="B188" s="736">
        <v>3305</v>
      </c>
      <c r="C188" s="736">
        <v>3309</v>
      </c>
      <c r="D188" s="736">
        <v>3298</v>
      </c>
      <c r="E188" s="736">
        <v>3282</v>
      </c>
      <c r="F188" s="736">
        <v>3285</v>
      </c>
      <c r="G188" s="736">
        <v>3278</v>
      </c>
      <c r="H188" s="736">
        <v>3356</v>
      </c>
      <c r="I188" s="736">
        <v>3435</v>
      </c>
      <c r="J188" s="736">
        <v>3457</v>
      </c>
      <c r="K188" s="736">
        <v>3418</v>
      </c>
      <c r="L188" s="736">
        <v>3402</v>
      </c>
      <c r="M188" s="736">
        <v>3478</v>
      </c>
      <c r="N188" s="568">
        <f t="shared" si="3"/>
        <v>3358.5833333333335</v>
      </c>
    </row>
    <row r="189" spans="1:14">
      <c r="A189" s="735" t="s">
        <v>618</v>
      </c>
      <c r="B189" s="736">
        <v>2144</v>
      </c>
      <c r="C189" s="736">
        <v>2175</v>
      </c>
      <c r="D189" s="736">
        <v>2177</v>
      </c>
      <c r="E189" s="736">
        <v>2184</v>
      </c>
      <c r="F189" s="736">
        <v>2171</v>
      </c>
      <c r="G189" s="736">
        <v>2182</v>
      </c>
      <c r="H189" s="736">
        <v>2174</v>
      </c>
      <c r="I189" s="736">
        <v>2168</v>
      </c>
      <c r="J189" s="736">
        <v>2191</v>
      </c>
      <c r="K189" s="736">
        <v>2162</v>
      </c>
      <c r="L189" s="736">
        <v>2150</v>
      </c>
      <c r="M189" s="736">
        <v>2199</v>
      </c>
      <c r="N189" s="568">
        <f t="shared" si="3"/>
        <v>2173.0833333333335</v>
      </c>
    </row>
    <row r="190" spans="1:14">
      <c r="A190" s="735" t="s">
        <v>619</v>
      </c>
      <c r="B190" s="736">
        <v>1064</v>
      </c>
      <c r="C190" s="736">
        <v>1067</v>
      </c>
      <c r="D190" s="736">
        <v>1029</v>
      </c>
      <c r="E190" s="736">
        <v>1027</v>
      </c>
      <c r="F190" s="736">
        <v>1048</v>
      </c>
      <c r="G190" s="736">
        <v>1031</v>
      </c>
      <c r="H190" s="736">
        <v>1033</v>
      </c>
      <c r="I190" s="736">
        <v>1060</v>
      </c>
      <c r="J190" s="736">
        <v>1041</v>
      </c>
      <c r="K190" s="736">
        <v>1070</v>
      </c>
      <c r="L190" s="736">
        <v>1066</v>
      </c>
      <c r="M190" s="736">
        <v>1087</v>
      </c>
      <c r="N190" s="568">
        <f t="shared" si="3"/>
        <v>1051.9166666666667</v>
      </c>
    </row>
    <row r="191" spans="1:14">
      <c r="A191" s="735" t="s">
        <v>620</v>
      </c>
      <c r="B191" s="736">
        <v>10611</v>
      </c>
      <c r="C191" s="736">
        <v>10509</v>
      </c>
      <c r="D191" s="736">
        <v>10107</v>
      </c>
      <c r="E191" s="736">
        <v>10449</v>
      </c>
      <c r="F191" s="736">
        <v>10306</v>
      </c>
      <c r="G191" s="736">
        <v>10345</v>
      </c>
      <c r="H191" s="736">
        <v>10576</v>
      </c>
      <c r="I191" s="736">
        <v>10805</v>
      </c>
      <c r="J191" s="736">
        <v>10830</v>
      </c>
      <c r="K191" s="736">
        <v>10883</v>
      </c>
      <c r="L191" s="736">
        <v>10975</v>
      </c>
      <c r="M191" s="736">
        <v>11027</v>
      </c>
      <c r="N191" s="568">
        <f t="shared" si="3"/>
        <v>10618.583333333334</v>
      </c>
    </row>
    <row r="192" spans="1:14">
      <c r="A192" s="735" t="s">
        <v>787</v>
      </c>
      <c r="B192" s="736">
        <v>1112</v>
      </c>
      <c r="C192" s="736">
        <v>1117</v>
      </c>
      <c r="D192" s="736">
        <v>1112</v>
      </c>
      <c r="E192" s="736">
        <v>1110</v>
      </c>
      <c r="F192" s="736">
        <v>1109</v>
      </c>
      <c r="G192" s="736">
        <v>1117</v>
      </c>
      <c r="H192" s="736">
        <v>1135</v>
      </c>
      <c r="I192" s="736">
        <v>1153</v>
      </c>
      <c r="J192" s="736">
        <v>1148</v>
      </c>
      <c r="K192" s="736">
        <v>1154</v>
      </c>
      <c r="L192" s="736">
        <v>1157</v>
      </c>
      <c r="M192" s="736">
        <v>1158</v>
      </c>
      <c r="N192" s="568">
        <f t="shared" si="3"/>
        <v>1131.8333333333333</v>
      </c>
    </row>
    <row r="193" spans="1:14">
      <c r="A193" s="735" t="s">
        <v>621</v>
      </c>
      <c r="B193" s="736">
        <v>4079</v>
      </c>
      <c r="C193" s="736">
        <v>4100</v>
      </c>
      <c r="D193" s="736">
        <v>4085</v>
      </c>
      <c r="E193" s="736">
        <v>4059</v>
      </c>
      <c r="F193" s="736">
        <v>4045</v>
      </c>
      <c r="G193" s="736">
        <v>4075</v>
      </c>
      <c r="H193" s="736">
        <v>4096</v>
      </c>
      <c r="I193" s="736">
        <v>4117</v>
      </c>
      <c r="J193" s="736">
        <v>4098</v>
      </c>
      <c r="K193" s="736">
        <v>4091</v>
      </c>
      <c r="L193" s="736">
        <v>4102</v>
      </c>
      <c r="M193" s="736">
        <v>4151</v>
      </c>
      <c r="N193" s="568">
        <f t="shared" si="3"/>
        <v>4091.5</v>
      </c>
    </row>
    <row r="194" spans="1:14">
      <c r="A194" s="735" t="s">
        <v>788</v>
      </c>
      <c r="B194" s="736">
        <v>2577</v>
      </c>
      <c r="C194" s="736">
        <v>2587</v>
      </c>
      <c r="D194" s="736">
        <v>2571</v>
      </c>
      <c r="E194" s="736">
        <v>2581</v>
      </c>
      <c r="F194" s="736">
        <v>2598</v>
      </c>
      <c r="G194" s="736">
        <v>2601</v>
      </c>
      <c r="H194" s="736">
        <v>2632</v>
      </c>
      <c r="I194" s="736">
        <v>2655</v>
      </c>
      <c r="J194" s="736">
        <v>2651</v>
      </c>
      <c r="K194" s="736">
        <v>2650</v>
      </c>
      <c r="L194" s="736">
        <v>2659</v>
      </c>
      <c r="M194" s="736">
        <v>2694</v>
      </c>
      <c r="N194" s="568">
        <f t="shared" si="3"/>
        <v>2621.3333333333335</v>
      </c>
    </row>
    <row r="195" spans="1:14">
      <c r="A195" s="735" t="s">
        <v>789</v>
      </c>
      <c r="B195" s="736">
        <v>15105</v>
      </c>
      <c r="C195" s="736">
        <v>15138</v>
      </c>
      <c r="D195" s="736">
        <v>14759</v>
      </c>
      <c r="E195" s="736">
        <v>14796</v>
      </c>
      <c r="F195" s="736">
        <v>14587</v>
      </c>
      <c r="G195" s="736">
        <v>14409</v>
      </c>
      <c r="H195" s="736">
        <v>14498</v>
      </c>
      <c r="I195" s="736">
        <v>14477</v>
      </c>
      <c r="J195" s="736">
        <v>14423</v>
      </c>
      <c r="K195" s="736">
        <v>14110</v>
      </c>
      <c r="L195" s="736">
        <v>14002</v>
      </c>
      <c r="M195" s="736">
        <v>14321</v>
      </c>
      <c r="N195" s="568">
        <f t="shared" si="3"/>
        <v>14552.083333333334</v>
      </c>
    </row>
    <row r="196" spans="1:14">
      <c r="A196" s="735" t="s">
        <v>622</v>
      </c>
      <c r="B196" s="736">
        <v>1004</v>
      </c>
      <c r="C196" s="736">
        <v>1009</v>
      </c>
      <c r="D196" s="736">
        <v>1020</v>
      </c>
      <c r="E196" s="736">
        <v>1017</v>
      </c>
      <c r="F196" s="736">
        <v>1010</v>
      </c>
      <c r="G196" s="736">
        <v>971</v>
      </c>
      <c r="H196" s="736">
        <v>985</v>
      </c>
      <c r="I196" s="736">
        <v>1001</v>
      </c>
      <c r="J196" s="736">
        <v>994</v>
      </c>
      <c r="K196" s="736">
        <v>989</v>
      </c>
      <c r="L196" s="736">
        <v>999</v>
      </c>
      <c r="M196" s="736">
        <v>1006</v>
      </c>
      <c r="N196" s="568">
        <f t="shared" si="3"/>
        <v>1000.4166666666666</v>
      </c>
    </row>
    <row r="197" spans="1:14">
      <c r="A197" s="735" t="s">
        <v>790</v>
      </c>
      <c r="B197" s="736">
        <v>2761</v>
      </c>
      <c r="C197" s="736">
        <v>2744</v>
      </c>
      <c r="D197" s="736">
        <v>2750</v>
      </c>
      <c r="E197" s="736">
        <v>2742</v>
      </c>
      <c r="F197" s="736">
        <v>2706</v>
      </c>
      <c r="G197" s="736">
        <v>2654</v>
      </c>
      <c r="H197" s="736">
        <v>2660</v>
      </c>
      <c r="I197" s="736">
        <v>2698</v>
      </c>
      <c r="J197" s="736">
        <v>2689</v>
      </c>
      <c r="K197" s="736">
        <v>2691</v>
      </c>
      <c r="L197" s="736">
        <v>2697</v>
      </c>
      <c r="M197" s="736">
        <v>2728</v>
      </c>
      <c r="N197" s="568">
        <f t="shared" si="3"/>
        <v>2710</v>
      </c>
    </row>
    <row r="198" spans="1:14">
      <c r="A198" s="735" t="s">
        <v>623</v>
      </c>
      <c r="B198" s="736">
        <v>3623</v>
      </c>
      <c r="C198" s="736">
        <v>3623</v>
      </c>
      <c r="D198" s="736">
        <v>3667</v>
      </c>
      <c r="E198" s="736">
        <v>3648</v>
      </c>
      <c r="F198" s="736">
        <v>3580</v>
      </c>
      <c r="G198" s="736">
        <v>3619</v>
      </c>
      <c r="H198" s="736">
        <v>3641</v>
      </c>
      <c r="I198" s="736">
        <v>3683</v>
      </c>
      <c r="J198" s="736">
        <v>3702</v>
      </c>
      <c r="K198" s="736">
        <v>3659</v>
      </c>
      <c r="L198" s="736">
        <v>3596</v>
      </c>
      <c r="M198" s="736">
        <v>3684</v>
      </c>
      <c r="N198" s="568">
        <f t="shared" ref="N198:N261" si="4">AVERAGE(B198:M198)</f>
        <v>3643.75</v>
      </c>
    </row>
    <row r="199" spans="1:14">
      <c r="A199" s="735" t="s">
        <v>624</v>
      </c>
      <c r="B199" s="736">
        <v>13694</v>
      </c>
      <c r="C199" s="736">
        <v>13746</v>
      </c>
      <c r="D199" s="736">
        <v>13653</v>
      </c>
      <c r="E199" s="736">
        <v>13426</v>
      </c>
      <c r="F199" s="736">
        <v>13511</v>
      </c>
      <c r="G199" s="736">
        <v>13640</v>
      </c>
      <c r="H199" s="736">
        <v>13679</v>
      </c>
      <c r="I199" s="736">
        <v>13875</v>
      </c>
      <c r="J199" s="736">
        <v>13974</v>
      </c>
      <c r="K199" s="736">
        <v>13325</v>
      </c>
      <c r="L199" s="736">
        <v>13502</v>
      </c>
      <c r="M199" s="736">
        <v>14267</v>
      </c>
      <c r="N199" s="568">
        <f t="shared" si="4"/>
        <v>13691</v>
      </c>
    </row>
    <row r="200" spans="1:14">
      <c r="A200" s="735" t="s">
        <v>791</v>
      </c>
      <c r="B200" s="736">
        <v>4034</v>
      </c>
      <c r="C200" s="736">
        <v>3998</v>
      </c>
      <c r="D200" s="736">
        <v>3984</v>
      </c>
      <c r="E200" s="736">
        <v>3979</v>
      </c>
      <c r="F200" s="736">
        <v>3988</v>
      </c>
      <c r="G200" s="736">
        <v>4004</v>
      </c>
      <c r="H200" s="736">
        <v>4043</v>
      </c>
      <c r="I200" s="736">
        <v>4012</v>
      </c>
      <c r="J200" s="736">
        <v>4008</v>
      </c>
      <c r="K200" s="736">
        <v>3996</v>
      </c>
      <c r="L200" s="736">
        <v>3947</v>
      </c>
      <c r="M200" s="736">
        <v>3974</v>
      </c>
      <c r="N200" s="568">
        <f t="shared" si="4"/>
        <v>3997.25</v>
      </c>
    </row>
    <row r="201" spans="1:14">
      <c r="A201" s="735" t="s">
        <v>625</v>
      </c>
      <c r="B201" s="736">
        <v>7987</v>
      </c>
      <c r="C201" s="736">
        <v>8021</v>
      </c>
      <c r="D201" s="736">
        <v>7959</v>
      </c>
      <c r="E201" s="736">
        <v>7985</v>
      </c>
      <c r="F201" s="736">
        <v>7790</v>
      </c>
      <c r="G201" s="736">
        <v>7643</v>
      </c>
      <c r="H201" s="736">
        <v>7665</v>
      </c>
      <c r="I201" s="736">
        <v>7631</v>
      </c>
      <c r="J201" s="736">
        <v>7522</v>
      </c>
      <c r="K201" s="736">
        <v>7581</v>
      </c>
      <c r="L201" s="736">
        <v>7582</v>
      </c>
      <c r="M201" s="736">
        <v>7643</v>
      </c>
      <c r="N201" s="568">
        <f t="shared" si="4"/>
        <v>7750.75</v>
      </c>
    </row>
    <row r="202" spans="1:14">
      <c r="A202" s="735" t="s">
        <v>792</v>
      </c>
      <c r="B202" s="736">
        <v>1242</v>
      </c>
      <c r="C202" s="736">
        <v>1249</v>
      </c>
      <c r="D202" s="736">
        <v>1242</v>
      </c>
      <c r="E202" s="736">
        <v>1228</v>
      </c>
      <c r="F202" s="736">
        <v>1207</v>
      </c>
      <c r="G202" s="736">
        <v>1217</v>
      </c>
      <c r="H202" s="736">
        <v>1242</v>
      </c>
      <c r="I202" s="736">
        <v>1247</v>
      </c>
      <c r="J202" s="736">
        <v>1251</v>
      </c>
      <c r="K202" s="736">
        <v>1207</v>
      </c>
      <c r="L202" s="736">
        <v>1208</v>
      </c>
      <c r="M202" s="736">
        <v>1232</v>
      </c>
      <c r="N202" s="568">
        <f t="shared" si="4"/>
        <v>1231</v>
      </c>
    </row>
    <row r="203" spans="1:14">
      <c r="A203" s="735" t="s">
        <v>626</v>
      </c>
      <c r="B203" s="736">
        <v>3094</v>
      </c>
      <c r="C203" s="736">
        <v>3093</v>
      </c>
      <c r="D203" s="736">
        <v>3096</v>
      </c>
      <c r="E203" s="736">
        <v>3105</v>
      </c>
      <c r="F203" s="736">
        <v>3082</v>
      </c>
      <c r="G203" s="736">
        <v>3075</v>
      </c>
      <c r="H203" s="736">
        <v>3065</v>
      </c>
      <c r="I203" s="736">
        <v>3101</v>
      </c>
      <c r="J203" s="736">
        <v>3091</v>
      </c>
      <c r="K203" s="736">
        <v>2998</v>
      </c>
      <c r="L203" s="736">
        <v>3013</v>
      </c>
      <c r="M203" s="736">
        <v>3092</v>
      </c>
      <c r="N203" s="568">
        <f t="shared" si="4"/>
        <v>3075.4166666666665</v>
      </c>
    </row>
    <row r="204" spans="1:14">
      <c r="A204" s="735" t="s">
        <v>627</v>
      </c>
      <c r="B204" s="736">
        <v>4545</v>
      </c>
      <c r="C204" s="736">
        <v>4553</v>
      </c>
      <c r="D204" s="736">
        <v>4517</v>
      </c>
      <c r="E204" s="736">
        <v>4489</v>
      </c>
      <c r="F204" s="736">
        <v>4481</v>
      </c>
      <c r="G204" s="736">
        <v>4481</v>
      </c>
      <c r="H204" s="736">
        <v>4515</v>
      </c>
      <c r="I204" s="736">
        <v>4623</v>
      </c>
      <c r="J204" s="736">
        <v>4642</v>
      </c>
      <c r="K204" s="736">
        <v>4652</v>
      </c>
      <c r="L204" s="736">
        <v>4645</v>
      </c>
      <c r="M204" s="736">
        <v>4677</v>
      </c>
      <c r="N204" s="568">
        <f t="shared" si="4"/>
        <v>4568.333333333333</v>
      </c>
    </row>
    <row r="205" spans="1:14">
      <c r="A205" s="735" t="s">
        <v>628</v>
      </c>
      <c r="B205" s="736">
        <v>2919</v>
      </c>
      <c r="C205" s="736">
        <v>2921</v>
      </c>
      <c r="D205" s="736">
        <v>2903</v>
      </c>
      <c r="E205" s="736">
        <v>2882</v>
      </c>
      <c r="F205" s="736">
        <v>2871</v>
      </c>
      <c r="G205" s="736">
        <v>2864</v>
      </c>
      <c r="H205" s="736">
        <v>2905</v>
      </c>
      <c r="I205" s="736">
        <v>2912</v>
      </c>
      <c r="J205" s="736">
        <v>2909</v>
      </c>
      <c r="K205" s="736">
        <v>2904</v>
      </c>
      <c r="L205" s="736">
        <v>2923</v>
      </c>
      <c r="M205" s="736">
        <v>2961</v>
      </c>
      <c r="N205" s="568">
        <f t="shared" si="4"/>
        <v>2906.1666666666665</v>
      </c>
    </row>
    <row r="206" spans="1:14">
      <c r="A206" s="735" t="s">
        <v>629</v>
      </c>
      <c r="B206" s="736">
        <v>9427</v>
      </c>
      <c r="C206" s="736">
        <v>9477</v>
      </c>
      <c r="D206" s="736">
        <v>9632</v>
      </c>
      <c r="E206" s="736">
        <v>9298</v>
      </c>
      <c r="F206" s="736">
        <v>9159</v>
      </c>
      <c r="G206" s="736">
        <v>9012</v>
      </c>
      <c r="H206" s="736">
        <v>9033</v>
      </c>
      <c r="I206" s="736">
        <v>9118</v>
      </c>
      <c r="J206" s="736">
        <v>9109</v>
      </c>
      <c r="K206" s="736">
        <v>9134</v>
      </c>
      <c r="L206" s="736">
        <v>9084</v>
      </c>
      <c r="M206" s="736">
        <v>9197</v>
      </c>
      <c r="N206" s="568">
        <f t="shared" si="4"/>
        <v>9223.3333333333339</v>
      </c>
    </row>
    <row r="207" spans="1:14">
      <c r="A207" s="735" t="s">
        <v>630</v>
      </c>
      <c r="B207" s="736">
        <v>7750</v>
      </c>
      <c r="C207" s="736">
        <v>7743</v>
      </c>
      <c r="D207" s="736">
        <v>7698</v>
      </c>
      <c r="E207" s="736">
        <v>7659</v>
      </c>
      <c r="F207" s="736">
        <v>7732</v>
      </c>
      <c r="G207" s="736">
        <v>7729</v>
      </c>
      <c r="H207" s="736">
        <v>7753</v>
      </c>
      <c r="I207" s="736">
        <v>7776</v>
      </c>
      <c r="J207" s="736">
        <v>7744</v>
      </c>
      <c r="K207" s="736">
        <v>7289</v>
      </c>
      <c r="L207" s="736">
        <v>7290</v>
      </c>
      <c r="M207" s="736">
        <v>7771</v>
      </c>
      <c r="N207" s="568">
        <f t="shared" si="4"/>
        <v>7661.166666666667</v>
      </c>
    </row>
    <row r="208" spans="1:14">
      <c r="A208" s="735" t="s">
        <v>631</v>
      </c>
      <c r="B208" s="736">
        <v>3748</v>
      </c>
      <c r="C208" s="736">
        <v>3741</v>
      </c>
      <c r="D208" s="736">
        <v>3725</v>
      </c>
      <c r="E208" s="736">
        <v>3742</v>
      </c>
      <c r="F208" s="736">
        <v>3712</v>
      </c>
      <c r="G208" s="736">
        <v>3681</v>
      </c>
      <c r="H208" s="736">
        <v>3733</v>
      </c>
      <c r="I208" s="736">
        <v>3761</v>
      </c>
      <c r="J208" s="736">
        <v>3793</v>
      </c>
      <c r="K208" s="736">
        <v>3802</v>
      </c>
      <c r="L208" s="736">
        <v>3792</v>
      </c>
      <c r="M208" s="736">
        <v>3828</v>
      </c>
      <c r="N208" s="568">
        <f t="shared" si="4"/>
        <v>3754.8333333333335</v>
      </c>
    </row>
    <row r="209" spans="1:14">
      <c r="A209" s="735" t="s">
        <v>632</v>
      </c>
      <c r="B209" s="736">
        <v>6565</v>
      </c>
      <c r="C209" s="736">
        <v>6631</v>
      </c>
      <c r="D209" s="736">
        <v>6764</v>
      </c>
      <c r="E209" s="736">
        <v>6568</v>
      </c>
      <c r="F209" s="736">
        <v>6535</v>
      </c>
      <c r="G209" s="736">
        <v>6514</v>
      </c>
      <c r="H209" s="736">
        <v>6538</v>
      </c>
      <c r="I209" s="736">
        <v>6564</v>
      </c>
      <c r="J209" s="736">
        <v>6582</v>
      </c>
      <c r="K209" s="736">
        <v>6567</v>
      </c>
      <c r="L209" s="736">
        <v>6582</v>
      </c>
      <c r="M209" s="736">
        <v>6638</v>
      </c>
      <c r="N209" s="568">
        <f t="shared" si="4"/>
        <v>6587.333333333333</v>
      </c>
    </row>
    <row r="210" spans="1:14">
      <c r="A210" s="735" t="s">
        <v>633</v>
      </c>
      <c r="B210" s="736">
        <v>4136</v>
      </c>
      <c r="C210" s="736">
        <v>4147</v>
      </c>
      <c r="D210" s="736">
        <v>4108</v>
      </c>
      <c r="E210" s="736">
        <v>4086</v>
      </c>
      <c r="F210" s="736">
        <v>4102</v>
      </c>
      <c r="G210" s="736">
        <v>4086</v>
      </c>
      <c r="H210" s="736">
        <v>4105</v>
      </c>
      <c r="I210" s="736">
        <v>4160</v>
      </c>
      <c r="J210" s="736">
        <v>4142</v>
      </c>
      <c r="K210" s="736">
        <v>4159</v>
      </c>
      <c r="L210" s="736">
        <v>4206</v>
      </c>
      <c r="M210" s="736">
        <v>4266</v>
      </c>
      <c r="N210" s="568">
        <f t="shared" si="4"/>
        <v>4141.916666666667</v>
      </c>
    </row>
    <row r="211" spans="1:14">
      <c r="A211" s="735" t="s">
        <v>793</v>
      </c>
      <c r="B211" s="736">
        <v>4051</v>
      </c>
      <c r="C211" s="736">
        <v>4053</v>
      </c>
      <c r="D211" s="736">
        <v>4030</v>
      </c>
      <c r="E211" s="736">
        <v>3980</v>
      </c>
      <c r="F211" s="736">
        <v>4030</v>
      </c>
      <c r="G211" s="736">
        <v>3982</v>
      </c>
      <c r="H211" s="736">
        <v>4002</v>
      </c>
      <c r="I211" s="736">
        <v>4047</v>
      </c>
      <c r="J211" s="736">
        <v>4072</v>
      </c>
      <c r="K211" s="736">
        <v>4032</v>
      </c>
      <c r="L211" s="736">
        <v>4028</v>
      </c>
      <c r="M211" s="736">
        <v>4130</v>
      </c>
      <c r="N211" s="568">
        <f t="shared" si="4"/>
        <v>4036.4166666666665</v>
      </c>
    </row>
    <row r="212" spans="1:14">
      <c r="A212" s="735" t="s">
        <v>634</v>
      </c>
      <c r="B212" s="736">
        <v>2757</v>
      </c>
      <c r="C212" s="736">
        <v>2748</v>
      </c>
      <c r="D212" s="736">
        <v>2751</v>
      </c>
      <c r="E212" s="736">
        <v>2731</v>
      </c>
      <c r="F212" s="736">
        <v>2734</v>
      </c>
      <c r="G212" s="736">
        <v>2733</v>
      </c>
      <c r="H212" s="736">
        <v>2756</v>
      </c>
      <c r="I212" s="736">
        <v>2734</v>
      </c>
      <c r="J212" s="736">
        <v>2678</v>
      </c>
      <c r="K212" s="736">
        <v>2668</v>
      </c>
      <c r="L212" s="736">
        <v>2629</v>
      </c>
      <c r="M212" s="736">
        <v>2711</v>
      </c>
      <c r="N212" s="568">
        <f t="shared" si="4"/>
        <v>2719.1666666666665</v>
      </c>
    </row>
    <row r="213" spans="1:14">
      <c r="A213" s="735" t="s">
        <v>635</v>
      </c>
      <c r="B213" s="736">
        <v>3258</v>
      </c>
      <c r="C213" s="736">
        <v>3232</v>
      </c>
      <c r="D213" s="736">
        <v>3279</v>
      </c>
      <c r="E213" s="736">
        <v>3251</v>
      </c>
      <c r="F213" s="736">
        <v>3254</v>
      </c>
      <c r="G213" s="736">
        <v>3230</v>
      </c>
      <c r="H213" s="736">
        <v>3217</v>
      </c>
      <c r="I213" s="736">
        <v>3254</v>
      </c>
      <c r="J213" s="736">
        <v>3296</v>
      </c>
      <c r="K213" s="736">
        <v>3284</v>
      </c>
      <c r="L213" s="736">
        <v>3296</v>
      </c>
      <c r="M213" s="736">
        <v>3367</v>
      </c>
      <c r="N213" s="568">
        <f t="shared" si="4"/>
        <v>3268.1666666666665</v>
      </c>
    </row>
    <row r="214" spans="1:14">
      <c r="A214" s="735" t="s">
        <v>636</v>
      </c>
      <c r="B214" s="736">
        <v>6700</v>
      </c>
      <c r="C214" s="736">
        <v>6735</v>
      </c>
      <c r="D214" s="736">
        <v>6557</v>
      </c>
      <c r="E214" s="736">
        <v>6486</v>
      </c>
      <c r="F214" s="736">
        <v>6693</v>
      </c>
      <c r="G214" s="736">
        <v>6694</v>
      </c>
      <c r="H214" s="736">
        <v>6704</v>
      </c>
      <c r="I214" s="736">
        <v>6753</v>
      </c>
      <c r="J214" s="736">
        <v>6725</v>
      </c>
      <c r="K214" s="736">
        <v>6466</v>
      </c>
      <c r="L214" s="736">
        <v>6416</v>
      </c>
      <c r="M214" s="736">
        <v>6587</v>
      </c>
      <c r="N214" s="568">
        <f t="shared" si="4"/>
        <v>6626.333333333333</v>
      </c>
    </row>
    <row r="215" spans="1:14">
      <c r="A215" s="735" t="s">
        <v>637</v>
      </c>
      <c r="B215" s="736">
        <v>4418</v>
      </c>
      <c r="C215" s="736">
        <v>4440</v>
      </c>
      <c r="D215" s="736">
        <v>4442</v>
      </c>
      <c r="E215" s="736">
        <v>4452</v>
      </c>
      <c r="F215" s="736">
        <v>4434</v>
      </c>
      <c r="G215" s="736">
        <v>4404</v>
      </c>
      <c r="H215" s="736">
        <v>4392</v>
      </c>
      <c r="I215" s="736">
        <v>4391</v>
      </c>
      <c r="J215" s="736">
        <v>4375</v>
      </c>
      <c r="K215" s="736">
        <v>4369</v>
      </c>
      <c r="L215" s="736">
        <v>4326</v>
      </c>
      <c r="M215" s="736">
        <v>4371</v>
      </c>
      <c r="N215" s="568">
        <f t="shared" si="4"/>
        <v>4401.166666666667</v>
      </c>
    </row>
    <row r="216" spans="1:14">
      <c r="A216" s="735" t="s">
        <v>638</v>
      </c>
      <c r="B216" s="736">
        <v>3343</v>
      </c>
      <c r="C216" s="736">
        <v>3346</v>
      </c>
      <c r="D216" s="736">
        <v>3343</v>
      </c>
      <c r="E216" s="736">
        <v>3325</v>
      </c>
      <c r="F216" s="736">
        <v>3341</v>
      </c>
      <c r="G216" s="736">
        <v>3347</v>
      </c>
      <c r="H216" s="736">
        <v>3364</v>
      </c>
      <c r="I216" s="736">
        <v>3359</v>
      </c>
      <c r="J216" s="736">
        <v>3380</v>
      </c>
      <c r="K216" s="736">
        <v>3273</v>
      </c>
      <c r="L216" s="736">
        <v>3290</v>
      </c>
      <c r="M216" s="736">
        <v>3416</v>
      </c>
      <c r="N216" s="568">
        <f t="shared" si="4"/>
        <v>3343.9166666666665</v>
      </c>
    </row>
    <row r="217" spans="1:14">
      <c r="A217" s="735" t="s">
        <v>639</v>
      </c>
      <c r="B217" s="736">
        <v>8252</v>
      </c>
      <c r="C217" s="736">
        <v>8268</v>
      </c>
      <c r="D217" s="736">
        <v>8206</v>
      </c>
      <c r="E217" s="736">
        <v>8175</v>
      </c>
      <c r="F217" s="736">
        <v>8024</v>
      </c>
      <c r="G217" s="736">
        <v>8019</v>
      </c>
      <c r="H217" s="736">
        <v>8100</v>
      </c>
      <c r="I217" s="736">
        <v>8173</v>
      </c>
      <c r="J217" s="736">
        <v>8207</v>
      </c>
      <c r="K217" s="736">
        <v>8183</v>
      </c>
      <c r="L217" s="736">
        <v>8200</v>
      </c>
      <c r="M217" s="736">
        <v>8325</v>
      </c>
      <c r="N217" s="568">
        <f t="shared" si="4"/>
        <v>8177.666666666667</v>
      </c>
    </row>
    <row r="218" spans="1:14">
      <c r="A218" s="735" t="s">
        <v>640</v>
      </c>
      <c r="B218" s="736">
        <v>6113</v>
      </c>
      <c r="C218" s="736">
        <v>6150</v>
      </c>
      <c r="D218" s="736">
        <v>6064</v>
      </c>
      <c r="E218" s="736">
        <v>6013</v>
      </c>
      <c r="F218" s="736">
        <v>6042</v>
      </c>
      <c r="G218" s="736">
        <v>6049</v>
      </c>
      <c r="H218" s="736">
        <v>6101</v>
      </c>
      <c r="I218" s="736">
        <v>6153</v>
      </c>
      <c r="J218" s="736">
        <v>6176</v>
      </c>
      <c r="K218" s="736">
        <v>6163</v>
      </c>
      <c r="L218" s="736">
        <v>6107</v>
      </c>
      <c r="M218" s="736">
        <v>6162</v>
      </c>
      <c r="N218" s="568">
        <f t="shared" si="4"/>
        <v>6107.75</v>
      </c>
    </row>
    <row r="219" spans="1:14">
      <c r="A219" s="735" t="s">
        <v>641</v>
      </c>
      <c r="B219" s="736">
        <v>3419</v>
      </c>
      <c r="C219" s="736">
        <v>3422</v>
      </c>
      <c r="D219" s="736">
        <v>3510</v>
      </c>
      <c r="E219" s="736">
        <v>3425</v>
      </c>
      <c r="F219" s="736">
        <v>3422</v>
      </c>
      <c r="G219" s="736">
        <v>3420</v>
      </c>
      <c r="H219" s="736">
        <v>3459</v>
      </c>
      <c r="I219" s="736">
        <v>3466</v>
      </c>
      <c r="J219" s="736">
        <v>3470</v>
      </c>
      <c r="K219" s="736">
        <v>3351</v>
      </c>
      <c r="L219" s="736">
        <v>3340</v>
      </c>
      <c r="M219" s="736">
        <v>3504</v>
      </c>
      <c r="N219" s="568">
        <f t="shared" si="4"/>
        <v>3434</v>
      </c>
    </row>
    <row r="220" spans="1:14">
      <c r="A220" s="735" t="s">
        <v>642</v>
      </c>
      <c r="B220" s="736">
        <v>2181</v>
      </c>
      <c r="C220" s="736">
        <v>2202</v>
      </c>
      <c r="D220" s="736">
        <v>2197</v>
      </c>
      <c r="E220" s="736">
        <v>2189</v>
      </c>
      <c r="F220" s="736">
        <v>2194</v>
      </c>
      <c r="G220" s="736">
        <v>2197</v>
      </c>
      <c r="H220" s="736">
        <v>2220</v>
      </c>
      <c r="I220" s="736">
        <v>2234</v>
      </c>
      <c r="J220" s="736">
        <v>2250</v>
      </c>
      <c r="K220" s="736">
        <v>2244</v>
      </c>
      <c r="L220" s="736">
        <v>2233</v>
      </c>
      <c r="M220" s="736">
        <v>2236</v>
      </c>
      <c r="N220" s="568">
        <f t="shared" si="4"/>
        <v>2214.75</v>
      </c>
    </row>
    <row r="221" spans="1:14">
      <c r="A221" s="735" t="s">
        <v>643</v>
      </c>
      <c r="B221" s="736">
        <v>3214</v>
      </c>
      <c r="C221" s="736">
        <v>3203</v>
      </c>
      <c r="D221" s="736">
        <v>3204</v>
      </c>
      <c r="E221" s="736">
        <v>3201</v>
      </c>
      <c r="F221" s="736">
        <v>3180</v>
      </c>
      <c r="G221" s="736">
        <v>3178</v>
      </c>
      <c r="H221" s="736">
        <v>3149</v>
      </c>
      <c r="I221" s="736">
        <v>3138</v>
      </c>
      <c r="J221" s="736">
        <v>3127</v>
      </c>
      <c r="K221" s="736">
        <v>3016</v>
      </c>
      <c r="L221" s="736">
        <v>3046</v>
      </c>
      <c r="M221" s="736">
        <v>3185</v>
      </c>
      <c r="N221" s="568">
        <f t="shared" si="4"/>
        <v>3153.4166666666665</v>
      </c>
    </row>
    <row r="222" spans="1:14">
      <c r="A222" s="735" t="s">
        <v>644</v>
      </c>
      <c r="B222" s="736">
        <v>1864</v>
      </c>
      <c r="C222" s="736">
        <v>1882</v>
      </c>
      <c r="D222" s="736">
        <v>1859</v>
      </c>
      <c r="E222" s="736">
        <v>1884</v>
      </c>
      <c r="F222" s="736">
        <v>1894</v>
      </c>
      <c r="G222" s="736">
        <v>1878</v>
      </c>
      <c r="H222" s="736">
        <v>1884</v>
      </c>
      <c r="I222" s="736">
        <v>1904</v>
      </c>
      <c r="J222" s="736">
        <v>1903</v>
      </c>
      <c r="K222" s="736">
        <v>1824</v>
      </c>
      <c r="L222" s="736">
        <v>1836</v>
      </c>
      <c r="M222" s="736">
        <v>1944</v>
      </c>
      <c r="N222" s="568">
        <f t="shared" si="4"/>
        <v>1879.6666666666667</v>
      </c>
    </row>
    <row r="223" spans="1:14">
      <c r="A223" s="735" t="s">
        <v>645</v>
      </c>
      <c r="B223" s="736">
        <v>9009</v>
      </c>
      <c r="C223" s="736">
        <v>9041</v>
      </c>
      <c r="D223" s="736">
        <v>9026</v>
      </c>
      <c r="E223" s="736">
        <v>9009</v>
      </c>
      <c r="F223" s="736">
        <v>8857</v>
      </c>
      <c r="G223" s="736">
        <v>8799</v>
      </c>
      <c r="H223" s="736">
        <v>8947</v>
      </c>
      <c r="I223" s="736">
        <v>9081</v>
      </c>
      <c r="J223" s="736">
        <v>9174</v>
      </c>
      <c r="K223" s="736">
        <v>8813</v>
      </c>
      <c r="L223" s="736">
        <v>8795</v>
      </c>
      <c r="M223" s="736">
        <v>9279</v>
      </c>
      <c r="N223" s="568">
        <f t="shared" si="4"/>
        <v>8985.8333333333339</v>
      </c>
    </row>
    <row r="224" spans="1:14">
      <c r="A224" s="735" t="s">
        <v>646</v>
      </c>
      <c r="B224" s="736">
        <v>14745</v>
      </c>
      <c r="C224" s="736">
        <v>14845</v>
      </c>
      <c r="D224" s="736">
        <v>14818</v>
      </c>
      <c r="E224" s="736">
        <v>14788</v>
      </c>
      <c r="F224" s="736">
        <v>14710</v>
      </c>
      <c r="G224" s="736">
        <v>14641</v>
      </c>
      <c r="H224" s="736">
        <v>14842</v>
      </c>
      <c r="I224" s="736">
        <v>14839</v>
      </c>
      <c r="J224" s="736">
        <v>14786</v>
      </c>
      <c r="K224" s="736">
        <v>14872</v>
      </c>
      <c r="L224" s="736">
        <v>14956</v>
      </c>
      <c r="M224" s="736">
        <v>15261</v>
      </c>
      <c r="N224" s="568">
        <f t="shared" si="4"/>
        <v>14841.916666666666</v>
      </c>
    </row>
    <row r="225" spans="1:14">
      <c r="A225" s="735" t="s">
        <v>647</v>
      </c>
      <c r="B225" s="736">
        <v>1825</v>
      </c>
      <c r="C225" s="736">
        <v>1819</v>
      </c>
      <c r="D225" s="736">
        <v>1815</v>
      </c>
      <c r="E225" s="736">
        <v>1836</v>
      </c>
      <c r="F225" s="736">
        <v>1845</v>
      </c>
      <c r="G225" s="736">
        <v>1842</v>
      </c>
      <c r="H225" s="736">
        <v>1798</v>
      </c>
      <c r="I225" s="736">
        <v>1783</v>
      </c>
      <c r="J225" s="736">
        <v>1836</v>
      </c>
      <c r="K225" s="736">
        <v>1806</v>
      </c>
      <c r="L225" s="736">
        <v>1803</v>
      </c>
      <c r="M225" s="736">
        <v>1894</v>
      </c>
      <c r="N225" s="568">
        <f t="shared" si="4"/>
        <v>1825.1666666666667</v>
      </c>
    </row>
    <row r="226" spans="1:14">
      <c r="A226" s="735" t="s">
        <v>794</v>
      </c>
      <c r="B226" s="736">
        <v>4368</v>
      </c>
      <c r="C226" s="736">
        <v>4399</v>
      </c>
      <c r="D226" s="736">
        <v>4317</v>
      </c>
      <c r="E226" s="736">
        <v>4355</v>
      </c>
      <c r="F226" s="736">
        <v>4399</v>
      </c>
      <c r="G226" s="736">
        <v>4353</v>
      </c>
      <c r="H226" s="736">
        <v>4327</v>
      </c>
      <c r="I226" s="736">
        <v>4269</v>
      </c>
      <c r="J226" s="736">
        <v>4286</v>
      </c>
      <c r="K226" s="736">
        <v>4291</v>
      </c>
      <c r="L226" s="736">
        <v>4352</v>
      </c>
      <c r="M226" s="736">
        <v>4422</v>
      </c>
      <c r="N226" s="568">
        <f t="shared" si="4"/>
        <v>4344.833333333333</v>
      </c>
    </row>
    <row r="227" spans="1:14">
      <c r="A227" s="735" t="s">
        <v>795</v>
      </c>
      <c r="B227" s="736">
        <v>4422</v>
      </c>
      <c r="C227" s="736">
        <v>4423</v>
      </c>
      <c r="D227" s="736">
        <v>4367</v>
      </c>
      <c r="E227" s="736">
        <v>4356</v>
      </c>
      <c r="F227" s="736">
        <v>4359</v>
      </c>
      <c r="G227" s="736">
        <v>4362</v>
      </c>
      <c r="H227" s="736">
        <v>4378</v>
      </c>
      <c r="I227" s="736">
        <v>4371</v>
      </c>
      <c r="J227" s="736">
        <v>4405</v>
      </c>
      <c r="K227" s="736">
        <v>4263</v>
      </c>
      <c r="L227" s="736">
        <v>4264</v>
      </c>
      <c r="M227" s="736">
        <v>4466</v>
      </c>
      <c r="N227" s="568">
        <f t="shared" si="4"/>
        <v>4369.666666666667</v>
      </c>
    </row>
    <row r="228" spans="1:14">
      <c r="A228" s="735" t="s">
        <v>796</v>
      </c>
      <c r="B228" s="736">
        <v>5007</v>
      </c>
      <c r="C228" s="736">
        <v>4993</v>
      </c>
      <c r="D228" s="736">
        <v>4975</v>
      </c>
      <c r="E228" s="736">
        <v>4962</v>
      </c>
      <c r="F228" s="736">
        <v>4881</v>
      </c>
      <c r="G228" s="736">
        <v>4895</v>
      </c>
      <c r="H228" s="736">
        <v>4901</v>
      </c>
      <c r="I228" s="736">
        <v>4953</v>
      </c>
      <c r="J228" s="736">
        <v>4971</v>
      </c>
      <c r="K228" s="736">
        <v>4840</v>
      </c>
      <c r="L228" s="736">
        <v>4844</v>
      </c>
      <c r="M228" s="736">
        <v>4986</v>
      </c>
      <c r="N228" s="568">
        <f t="shared" si="4"/>
        <v>4934</v>
      </c>
    </row>
    <row r="229" spans="1:14">
      <c r="A229" s="735" t="s">
        <v>797</v>
      </c>
      <c r="B229" s="736">
        <v>3946</v>
      </c>
      <c r="C229" s="736">
        <v>3950</v>
      </c>
      <c r="D229" s="736">
        <v>3988</v>
      </c>
      <c r="E229" s="736">
        <v>3965</v>
      </c>
      <c r="F229" s="736">
        <v>4067</v>
      </c>
      <c r="G229" s="736">
        <v>3990</v>
      </c>
      <c r="H229" s="736">
        <v>3996</v>
      </c>
      <c r="I229" s="736">
        <v>4025</v>
      </c>
      <c r="J229" s="736">
        <v>4001</v>
      </c>
      <c r="K229" s="736">
        <v>3980</v>
      </c>
      <c r="L229" s="736">
        <v>3952</v>
      </c>
      <c r="M229" s="736">
        <v>4025</v>
      </c>
      <c r="N229" s="568">
        <f t="shared" si="4"/>
        <v>3990.4166666666665</v>
      </c>
    </row>
    <row r="230" spans="1:14">
      <c r="A230" s="735" t="s">
        <v>648</v>
      </c>
      <c r="B230" s="736">
        <v>2751</v>
      </c>
      <c r="C230" s="736">
        <v>2741</v>
      </c>
      <c r="D230" s="736">
        <v>2783</v>
      </c>
      <c r="E230" s="736">
        <v>2680</v>
      </c>
      <c r="F230" s="736">
        <v>2717</v>
      </c>
      <c r="G230" s="736">
        <v>2733</v>
      </c>
      <c r="H230" s="736">
        <v>2768</v>
      </c>
      <c r="I230" s="736">
        <v>2826</v>
      </c>
      <c r="J230" s="736">
        <v>2818</v>
      </c>
      <c r="K230" s="736">
        <v>2823</v>
      </c>
      <c r="L230" s="736">
        <v>2803</v>
      </c>
      <c r="M230" s="736">
        <v>2833</v>
      </c>
      <c r="N230" s="568">
        <f t="shared" si="4"/>
        <v>2773</v>
      </c>
    </row>
    <row r="231" spans="1:14">
      <c r="A231" s="735" t="s">
        <v>649</v>
      </c>
      <c r="B231" s="736">
        <v>34518</v>
      </c>
      <c r="C231" s="736">
        <v>34557</v>
      </c>
      <c r="D231" s="736">
        <v>34152</v>
      </c>
      <c r="E231" s="736">
        <v>33858</v>
      </c>
      <c r="F231" s="736">
        <v>33636</v>
      </c>
      <c r="G231" s="736">
        <v>33665</v>
      </c>
      <c r="H231" s="736">
        <v>34044</v>
      </c>
      <c r="I231" s="736">
        <v>34682</v>
      </c>
      <c r="J231" s="736">
        <v>34884</v>
      </c>
      <c r="K231" s="736">
        <v>34845</v>
      </c>
      <c r="L231" s="736">
        <v>34909</v>
      </c>
      <c r="M231" s="736">
        <v>35422</v>
      </c>
      <c r="N231" s="568">
        <f t="shared" si="4"/>
        <v>34431</v>
      </c>
    </row>
    <row r="232" spans="1:14">
      <c r="A232" s="735" t="s">
        <v>650</v>
      </c>
      <c r="B232" s="736">
        <v>4677</v>
      </c>
      <c r="C232" s="736">
        <v>4686</v>
      </c>
      <c r="D232" s="736">
        <v>4670</v>
      </c>
      <c r="E232" s="736">
        <v>4694</v>
      </c>
      <c r="F232" s="736">
        <v>4703</v>
      </c>
      <c r="G232" s="736">
        <v>4718</v>
      </c>
      <c r="H232" s="736">
        <v>4731</v>
      </c>
      <c r="I232" s="736">
        <v>4722</v>
      </c>
      <c r="J232" s="736">
        <v>4707</v>
      </c>
      <c r="K232" s="736">
        <v>4722</v>
      </c>
      <c r="L232" s="736">
        <v>4719</v>
      </c>
      <c r="M232" s="736">
        <v>4798</v>
      </c>
      <c r="N232" s="568">
        <f t="shared" si="4"/>
        <v>4712.25</v>
      </c>
    </row>
    <row r="233" spans="1:14">
      <c r="A233" s="735" t="s">
        <v>798</v>
      </c>
      <c r="B233" s="736">
        <v>3218</v>
      </c>
      <c r="C233" s="736">
        <v>3232</v>
      </c>
      <c r="D233" s="736">
        <v>3211</v>
      </c>
      <c r="E233" s="736">
        <v>3200</v>
      </c>
      <c r="F233" s="736">
        <v>3214</v>
      </c>
      <c r="G233" s="736">
        <v>3211</v>
      </c>
      <c r="H233" s="736">
        <v>3224</v>
      </c>
      <c r="I233" s="736">
        <v>3234</v>
      </c>
      <c r="J233" s="736">
        <v>3236</v>
      </c>
      <c r="K233" s="736">
        <v>3212</v>
      </c>
      <c r="L233" s="736">
        <v>3184</v>
      </c>
      <c r="M233" s="736">
        <v>3223</v>
      </c>
      <c r="N233" s="568">
        <f t="shared" si="4"/>
        <v>3216.5833333333335</v>
      </c>
    </row>
    <row r="234" spans="1:14">
      <c r="A234" s="735" t="s">
        <v>799</v>
      </c>
      <c r="B234" s="736">
        <v>4770</v>
      </c>
      <c r="C234" s="736">
        <v>4776</v>
      </c>
      <c r="D234" s="736">
        <v>4757</v>
      </c>
      <c r="E234" s="736">
        <v>4718</v>
      </c>
      <c r="F234" s="736">
        <v>4725</v>
      </c>
      <c r="G234" s="736">
        <v>4697</v>
      </c>
      <c r="H234" s="736">
        <v>4702</v>
      </c>
      <c r="I234" s="736">
        <v>4764</v>
      </c>
      <c r="J234" s="736">
        <v>4784</v>
      </c>
      <c r="K234" s="736">
        <v>4763</v>
      </c>
      <c r="L234" s="736">
        <v>4729</v>
      </c>
      <c r="M234" s="736">
        <v>4763</v>
      </c>
      <c r="N234" s="568">
        <f t="shared" si="4"/>
        <v>4745.666666666667</v>
      </c>
    </row>
    <row r="235" spans="1:14">
      <c r="A235" s="735" t="s">
        <v>651</v>
      </c>
      <c r="B235" s="736">
        <v>7122</v>
      </c>
      <c r="C235" s="736">
        <v>7171</v>
      </c>
      <c r="D235" s="736">
        <v>7240</v>
      </c>
      <c r="E235" s="736">
        <v>7124</v>
      </c>
      <c r="F235" s="736">
        <v>7148</v>
      </c>
      <c r="G235" s="736">
        <v>7170</v>
      </c>
      <c r="H235" s="736">
        <v>7202</v>
      </c>
      <c r="I235" s="736">
        <v>7338</v>
      </c>
      <c r="J235" s="736">
        <v>7307</v>
      </c>
      <c r="K235" s="736">
        <v>7269</v>
      </c>
      <c r="L235" s="736">
        <v>7212</v>
      </c>
      <c r="M235" s="736">
        <v>7386</v>
      </c>
      <c r="N235" s="568">
        <f t="shared" si="4"/>
        <v>7224.083333333333</v>
      </c>
    </row>
    <row r="236" spans="1:14">
      <c r="A236" s="735" t="s">
        <v>800</v>
      </c>
      <c r="B236" s="736">
        <v>6065</v>
      </c>
      <c r="C236" s="736">
        <v>6040</v>
      </c>
      <c r="D236" s="736">
        <v>6011</v>
      </c>
      <c r="E236" s="736">
        <v>5991</v>
      </c>
      <c r="F236" s="736">
        <v>5982</v>
      </c>
      <c r="G236" s="736">
        <v>5973</v>
      </c>
      <c r="H236" s="736">
        <v>6021</v>
      </c>
      <c r="I236" s="736">
        <v>6084</v>
      </c>
      <c r="J236" s="736">
        <v>6101</v>
      </c>
      <c r="K236" s="736">
        <v>6070</v>
      </c>
      <c r="L236" s="736">
        <v>6093</v>
      </c>
      <c r="M236" s="736">
        <v>6204</v>
      </c>
      <c r="N236" s="568">
        <f t="shared" si="4"/>
        <v>6052.916666666667</v>
      </c>
    </row>
    <row r="237" spans="1:14">
      <c r="A237" s="735" t="s">
        <v>652</v>
      </c>
      <c r="B237" s="736">
        <v>11858</v>
      </c>
      <c r="C237" s="736">
        <v>11942</v>
      </c>
      <c r="D237" s="736">
        <v>11874</v>
      </c>
      <c r="E237" s="736">
        <v>11813</v>
      </c>
      <c r="F237" s="736">
        <v>11759</v>
      </c>
      <c r="G237" s="736">
        <v>11714</v>
      </c>
      <c r="H237" s="736">
        <v>11725</v>
      </c>
      <c r="I237" s="736">
        <v>11706</v>
      </c>
      <c r="J237" s="736">
        <v>11673</v>
      </c>
      <c r="K237" s="736">
        <v>11657</v>
      </c>
      <c r="L237" s="736">
        <v>11659</v>
      </c>
      <c r="M237" s="736">
        <v>11793</v>
      </c>
      <c r="N237" s="568">
        <f t="shared" si="4"/>
        <v>11764.416666666666</v>
      </c>
    </row>
    <row r="238" spans="1:14">
      <c r="A238" s="735" t="s">
        <v>653</v>
      </c>
      <c r="B238" s="736">
        <v>1434</v>
      </c>
      <c r="C238" s="736">
        <v>1436</v>
      </c>
      <c r="D238" s="736">
        <v>1428</v>
      </c>
      <c r="E238" s="736">
        <v>1417</v>
      </c>
      <c r="F238" s="736">
        <v>1451</v>
      </c>
      <c r="G238" s="736">
        <v>1403</v>
      </c>
      <c r="H238" s="736">
        <v>1378</v>
      </c>
      <c r="I238" s="736">
        <v>1394</v>
      </c>
      <c r="J238" s="736">
        <v>1421</v>
      </c>
      <c r="K238" s="736">
        <v>1390</v>
      </c>
      <c r="L238" s="736">
        <v>1393</v>
      </c>
      <c r="M238" s="736">
        <v>1395</v>
      </c>
      <c r="N238" s="568">
        <f t="shared" si="4"/>
        <v>1411.6666666666667</v>
      </c>
    </row>
    <row r="239" spans="1:14">
      <c r="A239" s="735" t="s">
        <v>654</v>
      </c>
      <c r="B239" s="736">
        <v>3965</v>
      </c>
      <c r="C239" s="736">
        <v>3946</v>
      </c>
      <c r="D239" s="736">
        <v>3987</v>
      </c>
      <c r="E239" s="736">
        <v>3998</v>
      </c>
      <c r="F239" s="736">
        <v>4127</v>
      </c>
      <c r="G239" s="736">
        <v>4013</v>
      </c>
      <c r="H239" s="736">
        <v>4020</v>
      </c>
      <c r="I239" s="736">
        <v>4061</v>
      </c>
      <c r="J239" s="736">
        <v>4076</v>
      </c>
      <c r="K239" s="736">
        <v>4087</v>
      </c>
      <c r="L239" s="736">
        <v>4063</v>
      </c>
      <c r="M239" s="736">
        <v>4136</v>
      </c>
      <c r="N239" s="568">
        <f t="shared" si="4"/>
        <v>4039.9166666666665</v>
      </c>
    </row>
    <row r="240" spans="1:14">
      <c r="A240" s="735" t="s">
        <v>801</v>
      </c>
      <c r="B240" s="736">
        <v>7389</v>
      </c>
      <c r="C240" s="736">
        <v>7385</v>
      </c>
      <c r="D240" s="736">
        <v>7360</v>
      </c>
      <c r="E240" s="736">
        <v>7352</v>
      </c>
      <c r="F240" s="736">
        <v>7342</v>
      </c>
      <c r="G240" s="736">
        <v>7190</v>
      </c>
      <c r="H240" s="736">
        <v>7209</v>
      </c>
      <c r="I240" s="736">
        <v>7256</v>
      </c>
      <c r="J240" s="736">
        <v>7238</v>
      </c>
      <c r="K240" s="736">
        <v>7131</v>
      </c>
      <c r="L240" s="736">
        <v>7084</v>
      </c>
      <c r="M240" s="736">
        <v>7194</v>
      </c>
      <c r="N240" s="568">
        <f t="shared" si="4"/>
        <v>7260.833333333333</v>
      </c>
    </row>
    <row r="241" spans="1:14">
      <c r="A241" s="735" t="s">
        <v>655</v>
      </c>
      <c r="B241" s="736">
        <v>2660</v>
      </c>
      <c r="C241" s="736">
        <v>2661</v>
      </c>
      <c r="D241" s="736">
        <v>2656</v>
      </c>
      <c r="E241" s="736">
        <v>2645</v>
      </c>
      <c r="F241" s="736">
        <v>2623</v>
      </c>
      <c r="G241" s="736">
        <v>2615</v>
      </c>
      <c r="H241" s="736">
        <v>2626</v>
      </c>
      <c r="I241" s="736">
        <v>2651</v>
      </c>
      <c r="J241" s="736">
        <v>2639</v>
      </c>
      <c r="K241" s="736">
        <v>2591</v>
      </c>
      <c r="L241" s="736">
        <v>2580</v>
      </c>
      <c r="M241" s="736">
        <v>2715</v>
      </c>
      <c r="N241" s="568">
        <f t="shared" si="4"/>
        <v>2638.5</v>
      </c>
    </row>
    <row r="242" spans="1:14">
      <c r="A242" s="735" t="s">
        <v>656</v>
      </c>
      <c r="B242" s="736">
        <v>4649</v>
      </c>
      <c r="C242" s="736">
        <v>4665</v>
      </c>
      <c r="D242" s="736">
        <v>4540</v>
      </c>
      <c r="E242" s="736">
        <v>4487</v>
      </c>
      <c r="F242" s="736">
        <v>4596</v>
      </c>
      <c r="G242" s="736">
        <v>4572</v>
      </c>
      <c r="H242" s="736">
        <v>4609</v>
      </c>
      <c r="I242" s="736">
        <v>4655</v>
      </c>
      <c r="J242" s="736">
        <v>4693</v>
      </c>
      <c r="K242" s="736">
        <v>4669</v>
      </c>
      <c r="L242" s="736">
        <v>4613</v>
      </c>
      <c r="M242" s="736">
        <v>4676</v>
      </c>
      <c r="N242" s="568">
        <f t="shared" si="4"/>
        <v>4618.666666666667</v>
      </c>
    </row>
    <row r="243" spans="1:14">
      <c r="A243" s="735" t="s">
        <v>657</v>
      </c>
      <c r="B243" s="736">
        <v>4473</v>
      </c>
      <c r="C243" s="736">
        <v>4461</v>
      </c>
      <c r="D243" s="736">
        <v>4514</v>
      </c>
      <c r="E243" s="736">
        <v>4424</v>
      </c>
      <c r="F243" s="736">
        <v>4452</v>
      </c>
      <c r="G243" s="736">
        <v>4449</v>
      </c>
      <c r="H243" s="736">
        <v>4481</v>
      </c>
      <c r="I243" s="736">
        <v>4534</v>
      </c>
      <c r="J243" s="736">
        <v>4534</v>
      </c>
      <c r="K243" s="736">
        <v>4577</v>
      </c>
      <c r="L243" s="736">
        <v>4537</v>
      </c>
      <c r="M243" s="736">
        <v>4622</v>
      </c>
      <c r="N243" s="568">
        <f t="shared" si="4"/>
        <v>4504.833333333333</v>
      </c>
    </row>
    <row r="244" spans="1:14">
      <c r="A244" s="735" t="s">
        <v>802</v>
      </c>
      <c r="B244" s="736">
        <v>1834</v>
      </c>
      <c r="C244" s="736">
        <v>1837</v>
      </c>
      <c r="D244" s="736">
        <v>1833</v>
      </c>
      <c r="E244" s="736">
        <v>1828</v>
      </c>
      <c r="F244" s="736">
        <v>1833</v>
      </c>
      <c r="G244" s="736">
        <v>1834</v>
      </c>
      <c r="H244" s="736">
        <v>1849</v>
      </c>
      <c r="I244" s="736">
        <v>1816</v>
      </c>
      <c r="J244" s="736">
        <v>1810</v>
      </c>
      <c r="K244" s="736">
        <v>1747</v>
      </c>
      <c r="L244" s="736">
        <v>1755</v>
      </c>
      <c r="M244" s="736">
        <v>1822</v>
      </c>
      <c r="N244" s="568">
        <f t="shared" si="4"/>
        <v>1816.5</v>
      </c>
    </row>
    <row r="245" spans="1:14">
      <c r="A245" s="735" t="s">
        <v>658</v>
      </c>
      <c r="B245" s="736">
        <v>5679</v>
      </c>
      <c r="C245" s="736">
        <v>5705</v>
      </c>
      <c r="D245" s="736">
        <v>5737</v>
      </c>
      <c r="E245" s="736">
        <v>5679</v>
      </c>
      <c r="F245" s="736">
        <v>5615</v>
      </c>
      <c r="G245" s="736">
        <v>5602</v>
      </c>
      <c r="H245" s="736">
        <v>5725</v>
      </c>
      <c r="I245" s="736">
        <v>5783</v>
      </c>
      <c r="J245" s="736">
        <v>5749</v>
      </c>
      <c r="K245" s="736">
        <v>5696</v>
      </c>
      <c r="L245" s="736">
        <v>5665</v>
      </c>
      <c r="M245" s="736">
        <v>5780</v>
      </c>
      <c r="N245" s="568">
        <f t="shared" si="4"/>
        <v>5701.25</v>
      </c>
    </row>
    <row r="246" spans="1:14">
      <c r="A246" s="735" t="s">
        <v>659</v>
      </c>
      <c r="B246" s="736">
        <v>5131</v>
      </c>
      <c r="C246" s="736">
        <v>5150</v>
      </c>
      <c r="D246" s="736">
        <v>5151</v>
      </c>
      <c r="E246" s="736">
        <v>5107</v>
      </c>
      <c r="F246" s="736">
        <v>5122</v>
      </c>
      <c r="G246" s="736">
        <v>5141</v>
      </c>
      <c r="H246" s="736">
        <v>5188</v>
      </c>
      <c r="I246" s="736">
        <v>5238</v>
      </c>
      <c r="J246" s="736">
        <v>5186</v>
      </c>
      <c r="K246" s="736">
        <v>5198</v>
      </c>
      <c r="L246" s="736">
        <v>5206</v>
      </c>
      <c r="M246" s="736">
        <v>5309</v>
      </c>
      <c r="N246" s="568">
        <f t="shared" si="4"/>
        <v>5177.25</v>
      </c>
    </row>
    <row r="247" spans="1:14">
      <c r="A247" s="735" t="s">
        <v>660</v>
      </c>
      <c r="B247" s="736">
        <v>9532</v>
      </c>
      <c r="C247" s="736">
        <v>9505</v>
      </c>
      <c r="D247" s="736">
        <v>9465</v>
      </c>
      <c r="E247" s="736">
        <v>9419</v>
      </c>
      <c r="F247" s="736">
        <v>9432</v>
      </c>
      <c r="G247" s="736">
        <v>9405</v>
      </c>
      <c r="H247" s="736">
        <v>9462</v>
      </c>
      <c r="I247" s="736">
        <v>9492</v>
      </c>
      <c r="J247" s="736">
        <v>9417</v>
      </c>
      <c r="K247" s="736">
        <v>9397</v>
      </c>
      <c r="L247" s="736">
        <v>9460</v>
      </c>
      <c r="M247" s="736">
        <v>9518</v>
      </c>
      <c r="N247" s="568">
        <f t="shared" si="4"/>
        <v>9458.6666666666661</v>
      </c>
    </row>
    <row r="248" spans="1:14">
      <c r="A248" s="735" t="s">
        <v>803</v>
      </c>
      <c r="B248" s="736">
        <v>5924</v>
      </c>
      <c r="C248" s="736">
        <v>5971</v>
      </c>
      <c r="D248" s="736">
        <v>5967</v>
      </c>
      <c r="E248" s="736">
        <v>5903</v>
      </c>
      <c r="F248" s="736">
        <v>5904</v>
      </c>
      <c r="G248" s="736">
        <v>5834</v>
      </c>
      <c r="H248" s="736">
        <v>5896</v>
      </c>
      <c r="I248" s="736">
        <v>5888</v>
      </c>
      <c r="J248" s="736">
        <v>5867</v>
      </c>
      <c r="K248" s="736">
        <v>5924</v>
      </c>
      <c r="L248" s="736">
        <v>5910</v>
      </c>
      <c r="M248" s="736">
        <v>5982</v>
      </c>
      <c r="N248" s="568">
        <f t="shared" si="4"/>
        <v>5914.166666666667</v>
      </c>
    </row>
    <row r="249" spans="1:14">
      <c r="A249" s="735" t="s">
        <v>661</v>
      </c>
      <c r="B249" s="736">
        <v>20634</v>
      </c>
      <c r="C249" s="736">
        <v>20742</v>
      </c>
      <c r="D249" s="736">
        <v>20519</v>
      </c>
      <c r="E249" s="736">
        <v>20330</v>
      </c>
      <c r="F249" s="736">
        <v>20105</v>
      </c>
      <c r="G249" s="736">
        <v>20102</v>
      </c>
      <c r="H249" s="736">
        <v>20387</v>
      </c>
      <c r="I249" s="736">
        <v>20569</v>
      </c>
      <c r="J249" s="736">
        <v>20547</v>
      </c>
      <c r="K249" s="736">
        <v>20555</v>
      </c>
      <c r="L249" s="736">
        <v>20626</v>
      </c>
      <c r="M249" s="736">
        <v>20853</v>
      </c>
      <c r="N249" s="568">
        <f t="shared" si="4"/>
        <v>20497.416666666668</v>
      </c>
    </row>
    <row r="250" spans="1:14">
      <c r="A250" s="735" t="s">
        <v>662</v>
      </c>
      <c r="B250" s="736">
        <v>9477</v>
      </c>
      <c r="C250" s="736">
        <v>9499</v>
      </c>
      <c r="D250" s="736">
        <v>9457</v>
      </c>
      <c r="E250" s="736">
        <v>9305</v>
      </c>
      <c r="F250" s="736">
        <v>9287</v>
      </c>
      <c r="G250" s="736">
        <v>9219</v>
      </c>
      <c r="H250" s="736">
        <v>9256</v>
      </c>
      <c r="I250" s="736">
        <v>9368</v>
      </c>
      <c r="J250" s="736">
        <v>9324</v>
      </c>
      <c r="K250" s="736">
        <v>9342</v>
      </c>
      <c r="L250" s="736">
        <v>9326</v>
      </c>
      <c r="M250" s="736">
        <v>9403</v>
      </c>
      <c r="N250" s="568">
        <f t="shared" si="4"/>
        <v>9355.25</v>
      </c>
    </row>
    <row r="251" spans="1:14">
      <c r="A251" s="735" t="s">
        <v>663</v>
      </c>
      <c r="B251" s="736">
        <v>10306</v>
      </c>
      <c r="C251" s="736">
        <v>10332</v>
      </c>
      <c r="D251" s="736">
        <v>10283</v>
      </c>
      <c r="E251" s="736">
        <v>10282</v>
      </c>
      <c r="F251" s="736">
        <v>10241</v>
      </c>
      <c r="G251" s="736">
        <v>10185</v>
      </c>
      <c r="H251" s="736">
        <v>10157</v>
      </c>
      <c r="I251" s="736">
        <v>10286</v>
      </c>
      <c r="J251" s="736">
        <v>10277</v>
      </c>
      <c r="K251" s="736">
        <v>10264</v>
      </c>
      <c r="L251" s="736">
        <v>10165</v>
      </c>
      <c r="M251" s="736">
        <v>10254</v>
      </c>
      <c r="N251" s="568">
        <f t="shared" si="4"/>
        <v>10252.666666666666</v>
      </c>
    </row>
    <row r="252" spans="1:14">
      <c r="A252" s="735" t="s">
        <v>664</v>
      </c>
      <c r="B252" s="736">
        <v>8137</v>
      </c>
      <c r="C252" s="736">
        <v>8152</v>
      </c>
      <c r="D252" s="736">
        <v>8106</v>
      </c>
      <c r="E252" s="736">
        <v>8104</v>
      </c>
      <c r="F252" s="736">
        <v>8035</v>
      </c>
      <c r="G252" s="736">
        <v>7947</v>
      </c>
      <c r="H252" s="736">
        <v>7977</v>
      </c>
      <c r="I252" s="736">
        <v>7856</v>
      </c>
      <c r="J252" s="736">
        <v>7827</v>
      </c>
      <c r="K252" s="736">
        <v>7783</v>
      </c>
      <c r="L252" s="736">
        <v>7734</v>
      </c>
      <c r="M252" s="736">
        <v>7802</v>
      </c>
      <c r="N252" s="568">
        <f t="shared" si="4"/>
        <v>7955</v>
      </c>
    </row>
    <row r="253" spans="1:14">
      <c r="A253" s="735" t="s">
        <v>665</v>
      </c>
      <c r="B253" s="736">
        <v>1125</v>
      </c>
      <c r="C253" s="736">
        <v>1131</v>
      </c>
      <c r="D253" s="736">
        <v>1120</v>
      </c>
      <c r="E253" s="736">
        <v>1119</v>
      </c>
      <c r="F253" s="736">
        <v>1092</v>
      </c>
      <c r="G253" s="736">
        <v>1069</v>
      </c>
      <c r="H253" s="736">
        <v>1029</v>
      </c>
      <c r="I253" s="736">
        <v>1019</v>
      </c>
      <c r="J253" s="736">
        <v>1028</v>
      </c>
      <c r="K253" s="736">
        <v>1036</v>
      </c>
      <c r="L253" s="736">
        <v>1036</v>
      </c>
      <c r="M253" s="736">
        <v>1056</v>
      </c>
      <c r="N253" s="568">
        <f t="shared" si="4"/>
        <v>1071.6666666666667</v>
      </c>
    </row>
    <row r="254" spans="1:14">
      <c r="A254" s="735" t="s">
        <v>666</v>
      </c>
      <c r="B254" s="736">
        <v>3240</v>
      </c>
      <c r="C254" s="736">
        <v>3283</v>
      </c>
      <c r="D254" s="736">
        <v>3279</v>
      </c>
      <c r="E254" s="736">
        <v>3226</v>
      </c>
      <c r="F254" s="736">
        <v>3235</v>
      </c>
      <c r="G254" s="736">
        <v>3195</v>
      </c>
      <c r="H254" s="736">
        <v>3245</v>
      </c>
      <c r="I254" s="736">
        <v>3232</v>
      </c>
      <c r="J254" s="736">
        <v>3219</v>
      </c>
      <c r="K254" s="736">
        <v>3223</v>
      </c>
      <c r="L254" s="736">
        <v>3242</v>
      </c>
      <c r="M254" s="736">
        <v>3258</v>
      </c>
      <c r="N254" s="568">
        <f t="shared" si="4"/>
        <v>3239.75</v>
      </c>
    </row>
    <row r="255" spans="1:14">
      <c r="A255" s="735" t="s">
        <v>804</v>
      </c>
      <c r="B255" s="736">
        <v>1072</v>
      </c>
      <c r="C255" s="736">
        <v>1058</v>
      </c>
      <c r="D255" s="736">
        <v>1058</v>
      </c>
      <c r="E255" s="736">
        <v>1060</v>
      </c>
      <c r="F255" s="736">
        <v>1066</v>
      </c>
      <c r="G255" s="736">
        <v>1059</v>
      </c>
      <c r="H255" s="736">
        <v>1058</v>
      </c>
      <c r="I255" s="736">
        <v>1047</v>
      </c>
      <c r="J255" s="736">
        <v>1041</v>
      </c>
      <c r="K255" s="736">
        <v>1026</v>
      </c>
      <c r="L255" s="736">
        <v>1003</v>
      </c>
      <c r="M255" s="736">
        <v>1024</v>
      </c>
      <c r="N255" s="568">
        <f t="shared" si="4"/>
        <v>1047.6666666666667</v>
      </c>
    </row>
    <row r="256" spans="1:14">
      <c r="A256" s="735" t="s">
        <v>805</v>
      </c>
      <c r="B256" s="736">
        <v>931</v>
      </c>
      <c r="C256" s="736">
        <v>934</v>
      </c>
      <c r="D256" s="736">
        <v>914</v>
      </c>
      <c r="E256" s="736">
        <v>919</v>
      </c>
      <c r="F256" s="736">
        <v>924</v>
      </c>
      <c r="G256" s="736">
        <v>915</v>
      </c>
      <c r="H256" s="736">
        <v>913</v>
      </c>
      <c r="I256" s="736">
        <v>909</v>
      </c>
      <c r="J256" s="736">
        <v>925</v>
      </c>
      <c r="K256" s="736">
        <v>933</v>
      </c>
      <c r="L256" s="736">
        <v>918</v>
      </c>
      <c r="M256" s="736">
        <v>908</v>
      </c>
      <c r="N256" s="568">
        <f t="shared" si="4"/>
        <v>920.25</v>
      </c>
    </row>
    <row r="257" spans="1:14">
      <c r="A257" s="735" t="s">
        <v>667</v>
      </c>
      <c r="B257" s="736">
        <v>3610</v>
      </c>
      <c r="C257" s="736">
        <v>3612</v>
      </c>
      <c r="D257" s="736">
        <v>3572</v>
      </c>
      <c r="E257" s="736">
        <v>3546</v>
      </c>
      <c r="F257" s="736">
        <v>3533</v>
      </c>
      <c r="G257" s="736">
        <v>3514</v>
      </c>
      <c r="H257" s="736">
        <v>3559</v>
      </c>
      <c r="I257" s="736">
        <v>3562</v>
      </c>
      <c r="J257" s="736">
        <v>3591</v>
      </c>
      <c r="K257" s="736">
        <v>3597</v>
      </c>
      <c r="L257" s="736">
        <v>3606</v>
      </c>
      <c r="M257" s="736">
        <v>3706</v>
      </c>
      <c r="N257" s="568">
        <f t="shared" si="4"/>
        <v>3584</v>
      </c>
    </row>
    <row r="258" spans="1:14">
      <c r="A258" s="735" t="s">
        <v>668</v>
      </c>
      <c r="B258" s="736">
        <v>3201</v>
      </c>
      <c r="C258" s="736">
        <v>3206</v>
      </c>
      <c r="D258" s="736">
        <v>3176</v>
      </c>
      <c r="E258" s="736">
        <v>3142</v>
      </c>
      <c r="F258" s="736">
        <v>3150</v>
      </c>
      <c r="G258" s="736">
        <v>3155</v>
      </c>
      <c r="H258" s="736">
        <v>3126</v>
      </c>
      <c r="I258" s="736">
        <v>3149</v>
      </c>
      <c r="J258" s="736">
        <v>3121</v>
      </c>
      <c r="K258" s="736">
        <v>3087</v>
      </c>
      <c r="L258" s="736">
        <v>3106</v>
      </c>
      <c r="M258" s="736">
        <v>3094</v>
      </c>
      <c r="N258" s="568">
        <f t="shared" si="4"/>
        <v>3142.75</v>
      </c>
    </row>
    <row r="259" spans="1:14">
      <c r="A259" s="735" t="s">
        <v>669</v>
      </c>
      <c r="B259" s="736">
        <v>3233</v>
      </c>
      <c r="C259" s="736">
        <v>3244</v>
      </c>
      <c r="D259" s="736">
        <v>3190</v>
      </c>
      <c r="E259" s="736">
        <v>3203</v>
      </c>
      <c r="F259" s="736">
        <v>3249</v>
      </c>
      <c r="G259" s="736">
        <v>3130</v>
      </c>
      <c r="H259" s="736">
        <v>3118</v>
      </c>
      <c r="I259" s="736">
        <v>3155</v>
      </c>
      <c r="J259" s="736">
        <v>3147</v>
      </c>
      <c r="K259" s="736">
        <v>3093</v>
      </c>
      <c r="L259" s="736">
        <v>3102</v>
      </c>
      <c r="M259" s="736">
        <v>3231</v>
      </c>
      <c r="N259" s="568">
        <f t="shared" si="4"/>
        <v>3174.5833333333335</v>
      </c>
    </row>
    <row r="260" spans="1:14">
      <c r="A260" s="735" t="s">
        <v>670</v>
      </c>
      <c r="B260" s="736">
        <v>398</v>
      </c>
      <c r="C260" s="736">
        <v>406</v>
      </c>
      <c r="D260" s="736">
        <v>396</v>
      </c>
      <c r="E260" s="736">
        <v>409</v>
      </c>
      <c r="F260" s="736">
        <v>406</v>
      </c>
      <c r="G260" s="736">
        <v>404</v>
      </c>
      <c r="H260" s="736">
        <v>409</v>
      </c>
      <c r="I260" s="736">
        <v>416</v>
      </c>
      <c r="J260" s="736">
        <v>424</v>
      </c>
      <c r="K260" s="736">
        <v>413</v>
      </c>
      <c r="L260" s="736">
        <v>411</v>
      </c>
      <c r="M260" s="736">
        <v>420</v>
      </c>
      <c r="N260" s="568">
        <f t="shared" si="4"/>
        <v>409.33333333333331</v>
      </c>
    </row>
    <row r="261" spans="1:14">
      <c r="A261" s="735" t="s">
        <v>671</v>
      </c>
      <c r="B261" s="736">
        <v>2732</v>
      </c>
      <c r="C261" s="736">
        <v>2753</v>
      </c>
      <c r="D261" s="736">
        <v>2688</v>
      </c>
      <c r="E261" s="736">
        <v>2670</v>
      </c>
      <c r="F261" s="736">
        <v>2671</v>
      </c>
      <c r="G261" s="736">
        <v>2668</v>
      </c>
      <c r="H261" s="736">
        <v>2569</v>
      </c>
      <c r="I261" s="736">
        <v>2717</v>
      </c>
      <c r="J261" s="736">
        <v>2717</v>
      </c>
      <c r="K261" s="736">
        <v>2652</v>
      </c>
      <c r="L261" s="736">
        <v>2635</v>
      </c>
      <c r="M261" s="736">
        <v>2732</v>
      </c>
      <c r="N261" s="568">
        <f t="shared" si="4"/>
        <v>2683.6666666666665</v>
      </c>
    </row>
    <row r="262" spans="1:14">
      <c r="A262" s="735" t="s">
        <v>672</v>
      </c>
      <c r="B262" s="736">
        <v>3290</v>
      </c>
      <c r="C262" s="736">
        <v>3299</v>
      </c>
      <c r="D262" s="736">
        <v>3269</v>
      </c>
      <c r="E262" s="736">
        <v>3267</v>
      </c>
      <c r="F262" s="736">
        <v>3298</v>
      </c>
      <c r="G262" s="736">
        <v>3301</v>
      </c>
      <c r="H262" s="736">
        <v>3324</v>
      </c>
      <c r="I262" s="736">
        <v>3363</v>
      </c>
      <c r="J262" s="736">
        <v>3380</v>
      </c>
      <c r="K262" s="736">
        <v>3342</v>
      </c>
      <c r="L262" s="736">
        <v>3339</v>
      </c>
      <c r="M262" s="736">
        <v>3429</v>
      </c>
      <c r="N262" s="568">
        <f t="shared" ref="N262:N325" si="5">AVERAGE(B262:M262)</f>
        <v>3325.0833333333335</v>
      </c>
    </row>
    <row r="263" spans="1:14">
      <c r="A263" s="735" t="s">
        <v>673</v>
      </c>
      <c r="B263" s="736">
        <v>4343</v>
      </c>
      <c r="C263" s="736">
        <v>4324</v>
      </c>
      <c r="D263" s="736">
        <v>4298</v>
      </c>
      <c r="E263" s="736">
        <v>4303</v>
      </c>
      <c r="F263" s="736">
        <v>4299</v>
      </c>
      <c r="G263" s="736">
        <v>4242</v>
      </c>
      <c r="H263" s="736">
        <v>4280</v>
      </c>
      <c r="I263" s="736">
        <v>4313</v>
      </c>
      <c r="J263" s="736">
        <v>4319</v>
      </c>
      <c r="K263" s="736">
        <v>4273</v>
      </c>
      <c r="L263" s="736">
        <v>4242</v>
      </c>
      <c r="M263" s="736">
        <v>4394</v>
      </c>
      <c r="N263" s="568">
        <f t="shared" si="5"/>
        <v>4302.5</v>
      </c>
    </row>
    <row r="264" spans="1:14">
      <c r="A264" s="735" t="s">
        <v>674</v>
      </c>
      <c r="B264" s="736">
        <v>4500</v>
      </c>
      <c r="C264" s="736">
        <v>4513</v>
      </c>
      <c r="D264" s="736">
        <v>4526</v>
      </c>
      <c r="E264" s="736">
        <v>4511</v>
      </c>
      <c r="F264" s="736">
        <v>4592</v>
      </c>
      <c r="G264" s="736">
        <v>4453</v>
      </c>
      <c r="H264" s="736">
        <v>4432</v>
      </c>
      <c r="I264" s="736">
        <v>4423</v>
      </c>
      <c r="J264" s="736">
        <v>4395</v>
      </c>
      <c r="K264" s="736">
        <v>4372</v>
      </c>
      <c r="L264" s="736">
        <v>4389</v>
      </c>
      <c r="M264" s="736">
        <v>4442</v>
      </c>
      <c r="N264" s="568">
        <f t="shared" si="5"/>
        <v>4462.333333333333</v>
      </c>
    </row>
    <row r="265" spans="1:14">
      <c r="A265" s="735" t="s">
        <v>675</v>
      </c>
      <c r="B265" s="736">
        <v>22810</v>
      </c>
      <c r="C265" s="736">
        <v>22809</v>
      </c>
      <c r="D265" s="736">
        <v>22914</v>
      </c>
      <c r="E265" s="736">
        <v>22960</v>
      </c>
      <c r="F265" s="736">
        <v>22794</v>
      </c>
      <c r="G265" s="736">
        <v>22636</v>
      </c>
      <c r="H265" s="736">
        <v>22601</v>
      </c>
      <c r="I265" s="736">
        <v>22697</v>
      </c>
      <c r="J265" s="736">
        <v>22787</v>
      </c>
      <c r="K265" s="736">
        <v>22704</v>
      </c>
      <c r="L265" s="736">
        <v>22630</v>
      </c>
      <c r="M265" s="736">
        <v>22722</v>
      </c>
      <c r="N265" s="568">
        <f t="shared" si="5"/>
        <v>22755.333333333332</v>
      </c>
    </row>
    <row r="266" spans="1:14">
      <c r="A266" s="735" t="s">
        <v>676</v>
      </c>
      <c r="B266" s="736">
        <v>308</v>
      </c>
      <c r="C266" s="736">
        <v>316</v>
      </c>
      <c r="D266" s="736">
        <v>322</v>
      </c>
      <c r="E266" s="736">
        <v>322</v>
      </c>
      <c r="F266" s="736">
        <v>315</v>
      </c>
      <c r="G266" s="736">
        <v>306</v>
      </c>
      <c r="H266" s="736">
        <v>317</v>
      </c>
      <c r="I266" s="736">
        <v>321</v>
      </c>
      <c r="J266" s="736">
        <v>323</v>
      </c>
      <c r="K266" s="736">
        <v>326</v>
      </c>
      <c r="L266" s="736">
        <v>324</v>
      </c>
      <c r="M266" s="736">
        <v>327</v>
      </c>
      <c r="N266" s="568">
        <f t="shared" si="5"/>
        <v>318.91666666666669</v>
      </c>
    </row>
    <row r="267" spans="1:14">
      <c r="A267" s="735" t="s">
        <v>806</v>
      </c>
      <c r="B267" s="736">
        <v>32407</v>
      </c>
      <c r="C267" s="736">
        <v>32713</v>
      </c>
      <c r="D267" s="736">
        <v>32534</v>
      </c>
      <c r="E267" s="736">
        <v>32341</v>
      </c>
      <c r="F267" s="736">
        <v>32046</v>
      </c>
      <c r="G267" s="736">
        <v>31876</v>
      </c>
      <c r="H267" s="736">
        <v>32333</v>
      </c>
      <c r="I267" s="736">
        <v>32413</v>
      </c>
      <c r="J267" s="736">
        <v>32145</v>
      </c>
      <c r="K267" s="736">
        <v>31641</v>
      </c>
      <c r="L267" s="736">
        <v>30936</v>
      </c>
      <c r="M267" s="736">
        <v>31137</v>
      </c>
      <c r="N267" s="568">
        <f t="shared" si="5"/>
        <v>32043.5</v>
      </c>
    </row>
    <row r="268" spans="1:14">
      <c r="A268" s="735" t="s">
        <v>807</v>
      </c>
      <c r="B268" s="736">
        <v>1794</v>
      </c>
      <c r="C268" s="736">
        <v>1822</v>
      </c>
      <c r="D268" s="736">
        <v>1836</v>
      </c>
      <c r="E268" s="736">
        <v>1826</v>
      </c>
      <c r="F268" s="736">
        <v>1889</v>
      </c>
      <c r="G268" s="736">
        <v>1859</v>
      </c>
      <c r="H268" s="736">
        <v>1850</v>
      </c>
      <c r="I268" s="736">
        <v>1862</v>
      </c>
      <c r="J268" s="736">
        <v>1863</v>
      </c>
      <c r="K268" s="736">
        <v>1811</v>
      </c>
      <c r="L268" s="736">
        <v>1823</v>
      </c>
      <c r="M268" s="736">
        <v>1928</v>
      </c>
      <c r="N268" s="568">
        <f t="shared" si="5"/>
        <v>1846.9166666666667</v>
      </c>
    </row>
    <row r="269" spans="1:14">
      <c r="A269" s="735" t="s">
        <v>808</v>
      </c>
      <c r="B269" s="736">
        <v>5076</v>
      </c>
      <c r="C269" s="736">
        <v>5090</v>
      </c>
      <c r="D269" s="736">
        <v>5018</v>
      </c>
      <c r="E269" s="736">
        <v>4924</v>
      </c>
      <c r="F269" s="736">
        <v>4892</v>
      </c>
      <c r="G269" s="736">
        <v>4828</v>
      </c>
      <c r="H269" s="736">
        <v>4742</v>
      </c>
      <c r="I269" s="736">
        <v>4728</v>
      </c>
      <c r="J269" s="736">
        <v>4607</v>
      </c>
      <c r="K269" s="736">
        <v>4539</v>
      </c>
      <c r="L269" s="736">
        <v>4486</v>
      </c>
      <c r="M269" s="736">
        <v>4452</v>
      </c>
      <c r="N269" s="568">
        <f t="shared" si="5"/>
        <v>4781.833333333333</v>
      </c>
    </row>
    <row r="270" spans="1:14">
      <c r="A270" s="735" t="s">
        <v>809</v>
      </c>
      <c r="B270" s="736">
        <v>1197</v>
      </c>
      <c r="C270" s="736">
        <v>1199</v>
      </c>
      <c r="D270" s="736">
        <v>1205</v>
      </c>
      <c r="E270" s="736">
        <v>1185</v>
      </c>
      <c r="F270" s="736">
        <v>1178</v>
      </c>
      <c r="G270" s="736">
        <v>1156</v>
      </c>
      <c r="H270" s="736">
        <v>1154</v>
      </c>
      <c r="I270" s="736">
        <v>1160</v>
      </c>
      <c r="J270" s="736">
        <v>1167</v>
      </c>
      <c r="K270" s="736">
        <v>1157</v>
      </c>
      <c r="L270" s="736">
        <v>1152</v>
      </c>
      <c r="M270" s="736">
        <v>1169</v>
      </c>
      <c r="N270" s="568">
        <f t="shared" si="5"/>
        <v>1173.25</v>
      </c>
    </row>
    <row r="271" spans="1:14">
      <c r="A271" s="735" t="s">
        <v>677</v>
      </c>
      <c r="B271" s="736">
        <v>4342</v>
      </c>
      <c r="C271" s="736">
        <v>4355</v>
      </c>
      <c r="D271" s="736">
        <v>4312</v>
      </c>
      <c r="E271" s="736">
        <v>4310</v>
      </c>
      <c r="F271" s="736">
        <v>4292</v>
      </c>
      <c r="G271" s="736">
        <v>4314</v>
      </c>
      <c r="H271" s="736">
        <v>4273</v>
      </c>
      <c r="I271" s="736">
        <v>4345</v>
      </c>
      <c r="J271" s="736">
        <v>4335</v>
      </c>
      <c r="K271" s="736">
        <v>4322</v>
      </c>
      <c r="L271" s="736">
        <v>4305</v>
      </c>
      <c r="M271" s="736">
        <v>4303</v>
      </c>
      <c r="N271" s="568">
        <f t="shared" si="5"/>
        <v>4317.333333333333</v>
      </c>
    </row>
    <row r="272" spans="1:14">
      <c r="A272" s="735" t="s">
        <v>678</v>
      </c>
      <c r="B272" s="736">
        <v>1610</v>
      </c>
      <c r="C272" s="736">
        <v>1604</v>
      </c>
      <c r="D272" s="736">
        <v>1583</v>
      </c>
      <c r="E272" s="736">
        <v>1547</v>
      </c>
      <c r="F272" s="736">
        <v>1553</v>
      </c>
      <c r="G272" s="736">
        <v>1549</v>
      </c>
      <c r="H272" s="736">
        <v>1553</v>
      </c>
      <c r="I272" s="736">
        <v>1558</v>
      </c>
      <c r="J272" s="736">
        <v>1505</v>
      </c>
      <c r="K272" s="736">
        <v>1502</v>
      </c>
      <c r="L272" s="736">
        <v>1501</v>
      </c>
      <c r="M272" s="736">
        <v>1511</v>
      </c>
      <c r="N272" s="568">
        <f t="shared" si="5"/>
        <v>1548</v>
      </c>
    </row>
    <row r="273" spans="1:14">
      <c r="A273" s="735" t="s">
        <v>810</v>
      </c>
      <c r="B273" s="736">
        <v>1735</v>
      </c>
      <c r="C273" s="736">
        <v>1740</v>
      </c>
      <c r="D273" s="736">
        <v>1748</v>
      </c>
      <c r="E273" s="736">
        <v>1741</v>
      </c>
      <c r="F273" s="736">
        <v>1730</v>
      </c>
      <c r="G273" s="736">
        <v>1717</v>
      </c>
      <c r="H273" s="736">
        <v>1692</v>
      </c>
      <c r="I273" s="736">
        <v>1694</v>
      </c>
      <c r="J273" s="736">
        <v>1702</v>
      </c>
      <c r="K273" s="736">
        <v>1623</v>
      </c>
      <c r="L273" s="736">
        <v>1644</v>
      </c>
      <c r="M273" s="736">
        <v>1709</v>
      </c>
      <c r="N273" s="568">
        <f t="shared" si="5"/>
        <v>1706.25</v>
      </c>
    </row>
    <row r="274" spans="1:14">
      <c r="A274" s="735" t="s">
        <v>811</v>
      </c>
      <c r="B274" s="736">
        <v>8023</v>
      </c>
      <c r="C274" s="736">
        <v>8074</v>
      </c>
      <c r="D274" s="736">
        <v>7803</v>
      </c>
      <c r="E274" s="736">
        <v>7943</v>
      </c>
      <c r="F274" s="736">
        <v>7883</v>
      </c>
      <c r="G274" s="736">
        <v>7834</v>
      </c>
      <c r="H274" s="736">
        <v>7837</v>
      </c>
      <c r="I274" s="736">
        <v>7920</v>
      </c>
      <c r="J274" s="736">
        <v>7889</v>
      </c>
      <c r="K274" s="736">
        <v>7896</v>
      </c>
      <c r="L274" s="736">
        <v>7909</v>
      </c>
      <c r="M274" s="736">
        <v>7955</v>
      </c>
      <c r="N274" s="568">
        <f t="shared" si="5"/>
        <v>7913.833333333333</v>
      </c>
    </row>
    <row r="275" spans="1:14">
      <c r="A275" s="735" t="s">
        <v>679</v>
      </c>
      <c r="B275" s="736">
        <v>2499</v>
      </c>
      <c r="C275" s="736">
        <v>2488</v>
      </c>
      <c r="D275" s="736">
        <v>2480</v>
      </c>
      <c r="E275" s="736">
        <v>2478</v>
      </c>
      <c r="F275" s="736">
        <v>2471</v>
      </c>
      <c r="G275" s="736">
        <v>2412</v>
      </c>
      <c r="H275" s="736">
        <v>2428</v>
      </c>
      <c r="I275" s="736">
        <v>2474</v>
      </c>
      <c r="J275" s="736">
        <v>2477</v>
      </c>
      <c r="K275" s="736">
        <v>2342</v>
      </c>
      <c r="L275" s="736">
        <v>2345</v>
      </c>
      <c r="M275" s="736">
        <v>2506</v>
      </c>
      <c r="N275" s="568">
        <f t="shared" si="5"/>
        <v>2450</v>
      </c>
    </row>
    <row r="276" spans="1:14">
      <c r="A276" s="735" t="s">
        <v>680</v>
      </c>
      <c r="B276" s="736">
        <v>1868</v>
      </c>
      <c r="C276" s="736">
        <v>1826</v>
      </c>
      <c r="D276" s="736">
        <v>1742</v>
      </c>
      <c r="E276" s="736">
        <v>1782</v>
      </c>
      <c r="F276" s="736">
        <v>1801</v>
      </c>
      <c r="G276" s="736">
        <v>1786</v>
      </c>
      <c r="H276" s="736">
        <v>1751</v>
      </c>
      <c r="I276" s="736">
        <v>1681</v>
      </c>
      <c r="J276" s="736">
        <v>1675</v>
      </c>
      <c r="K276" s="736">
        <v>1726</v>
      </c>
      <c r="L276" s="736">
        <v>1700</v>
      </c>
      <c r="M276" s="736">
        <v>1700</v>
      </c>
      <c r="N276" s="568">
        <f t="shared" si="5"/>
        <v>1753.1666666666667</v>
      </c>
    </row>
    <row r="277" spans="1:14">
      <c r="A277" s="735" t="s">
        <v>812</v>
      </c>
      <c r="B277" s="736">
        <v>2950</v>
      </c>
      <c r="C277" s="736">
        <v>2948</v>
      </c>
      <c r="D277" s="736">
        <v>2926</v>
      </c>
      <c r="E277" s="736">
        <v>2930</v>
      </c>
      <c r="F277" s="736">
        <v>2917</v>
      </c>
      <c r="G277" s="736">
        <v>2910</v>
      </c>
      <c r="H277" s="736">
        <v>2926</v>
      </c>
      <c r="I277" s="736">
        <v>2959</v>
      </c>
      <c r="J277" s="736">
        <v>2973</v>
      </c>
      <c r="K277" s="736">
        <v>2983</v>
      </c>
      <c r="L277" s="736">
        <v>2979</v>
      </c>
      <c r="M277" s="736">
        <v>3020</v>
      </c>
      <c r="N277" s="568">
        <f t="shared" si="5"/>
        <v>2951.75</v>
      </c>
    </row>
    <row r="278" spans="1:14">
      <c r="A278" s="735" t="s">
        <v>813</v>
      </c>
      <c r="B278" s="736">
        <v>2716</v>
      </c>
      <c r="C278" s="736">
        <v>2723</v>
      </c>
      <c r="D278" s="736">
        <v>2693</v>
      </c>
      <c r="E278" s="736">
        <v>2699</v>
      </c>
      <c r="F278" s="736">
        <v>2654</v>
      </c>
      <c r="G278" s="736">
        <v>2646</v>
      </c>
      <c r="H278" s="736">
        <v>2622</v>
      </c>
      <c r="I278" s="736">
        <v>2686</v>
      </c>
      <c r="J278" s="736">
        <v>2676</v>
      </c>
      <c r="K278" s="736">
        <v>2664</v>
      </c>
      <c r="L278" s="736">
        <v>2622</v>
      </c>
      <c r="M278" s="736">
        <v>2650</v>
      </c>
      <c r="N278" s="568">
        <f t="shared" si="5"/>
        <v>2670.9166666666665</v>
      </c>
    </row>
    <row r="279" spans="1:14">
      <c r="A279" s="735" t="s">
        <v>681</v>
      </c>
      <c r="B279" s="736">
        <v>2462</v>
      </c>
      <c r="C279" s="736">
        <v>2475</v>
      </c>
      <c r="D279" s="736">
        <v>2446</v>
      </c>
      <c r="E279" s="736">
        <v>2450</v>
      </c>
      <c r="F279" s="736">
        <v>2377</v>
      </c>
      <c r="G279" s="736">
        <v>2458</v>
      </c>
      <c r="H279" s="736">
        <v>2468</v>
      </c>
      <c r="I279" s="736">
        <v>2526</v>
      </c>
      <c r="J279" s="736">
        <v>2589</v>
      </c>
      <c r="K279" s="736">
        <v>2513</v>
      </c>
      <c r="L279" s="736">
        <v>2497</v>
      </c>
      <c r="M279" s="736">
        <v>2575</v>
      </c>
      <c r="N279" s="568">
        <f t="shared" si="5"/>
        <v>2486.3333333333335</v>
      </c>
    </row>
    <row r="280" spans="1:14">
      <c r="A280" s="735" t="s">
        <v>814</v>
      </c>
      <c r="B280" s="736">
        <v>4866</v>
      </c>
      <c r="C280" s="736">
        <v>4858</v>
      </c>
      <c r="D280" s="736">
        <v>4819</v>
      </c>
      <c r="E280" s="736">
        <v>4745</v>
      </c>
      <c r="F280" s="736">
        <v>4523</v>
      </c>
      <c r="G280" s="736">
        <v>4689</v>
      </c>
      <c r="H280" s="736">
        <v>4840</v>
      </c>
      <c r="I280" s="736">
        <v>4897</v>
      </c>
      <c r="J280" s="736">
        <v>4983</v>
      </c>
      <c r="K280" s="736">
        <v>5001</v>
      </c>
      <c r="L280" s="736">
        <v>5023</v>
      </c>
      <c r="M280" s="736">
        <v>5127</v>
      </c>
      <c r="N280" s="568">
        <f t="shared" si="5"/>
        <v>4864.25</v>
      </c>
    </row>
    <row r="281" spans="1:14">
      <c r="A281" s="735" t="s">
        <v>682</v>
      </c>
      <c r="B281" s="736">
        <v>782</v>
      </c>
      <c r="C281" s="736">
        <v>775</v>
      </c>
      <c r="D281" s="736">
        <v>731</v>
      </c>
      <c r="E281" s="736">
        <v>736</v>
      </c>
      <c r="F281" s="736">
        <v>697</v>
      </c>
      <c r="G281" s="736">
        <v>721</v>
      </c>
      <c r="H281" s="736">
        <v>749</v>
      </c>
      <c r="I281" s="736">
        <v>763</v>
      </c>
      <c r="J281" s="736">
        <v>761</v>
      </c>
      <c r="K281" s="736">
        <v>748</v>
      </c>
      <c r="L281" s="736">
        <v>761</v>
      </c>
      <c r="M281" s="736">
        <v>768</v>
      </c>
      <c r="N281" s="568">
        <f t="shared" si="5"/>
        <v>749.33333333333337</v>
      </c>
    </row>
    <row r="282" spans="1:14">
      <c r="A282" s="735" t="s">
        <v>683</v>
      </c>
      <c r="B282" s="736">
        <v>1219</v>
      </c>
      <c r="C282" s="736">
        <v>1198</v>
      </c>
      <c r="D282" s="736">
        <v>1147</v>
      </c>
      <c r="E282" s="736">
        <v>1189</v>
      </c>
      <c r="F282" s="736">
        <v>1181</v>
      </c>
      <c r="G282" s="736">
        <v>1152</v>
      </c>
      <c r="H282" s="736">
        <v>1109</v>
      </c>
      <c r="I282" s="736">
        <v>1060</v>
      </c>
      <c r="J282" s="736">
        <v>1151</v>
      </c>
      <c r="K282" s="736">
        <v>1159</v>
      </c>
      <c r="L282" s="736">
        <v>1163</v>
      </c>
      <c r="M282" s="736">
        <v>1181</v>
      </c>
      <c r="N282" s="568">
        <f t="shared" si="5"/>
        <v>1159.0833333333333</v>
      </c>
    </row>
    <row r="283" spans="1:14">
      <c r="A283" s="735" t="s">
        <v>684</v>
      </c>
      <c r="B283" s="736">
        <v>704</v>
      </c>
      <c r="C283" s="736">
        <v>707</v>
      </c>
      <c r="D283" s="736">
        <v>703</v>
      </c>
      <c r="E283" s="736">
        <v>706</v>
      </c>
      <c r="F283" s="736">
        <v>675</v>
      </c>
      <c r="G283" s="736">
        <v>645</v>
      </c>
      <c r="H283" s="736">
        <v>656</v>
      </c>
      <c r="I283" s="736">
        <v>674</v>
      </c>
      <c r="J283" s="736">
        <v>682</v>
      </c>
      <c r="K283" s="736">
        <v>682</v>
      </c>
      <c r="L283" s="736">
        <v>668</v>
      </c>
      <c r="M283" s="736">
        <v>686</v>
      </c>
      <c r="N283" s="568">
        <f t="shared" si="5"/>
        <v>682.33333333333337</v>
      </c>
    </row>
    <row r="284" spans="1:14">
      <c r="A284" s="735" t="s">
        <v>815</v>
      </c>
      <c r="B284" s="736">
        <v>8461</v>
      </c>
      <c r="C284" s="736">
        <v>8493</v>
      </c>
      <c r="D284" s="736">
        <v>8455</v>
      </c>
      <c r="E284" s="736">
        <v>8373</v>
      </c>
      <c r="F284" s="736">
        <v>8303</v>
      </c>
      <c r="G284" s="736">
        <v>8421</v>
      </c>
      <c r="H284" s="736">
        <v>8531</v>
      </c>
      <c r="I284" s="736">
        <v>8715</v>
      </c>
      <c r="J284" s="736">
        <v>8729</v>
      </c>
      <c r="K284" s="736">
        <v>8616</v>
      </c>
      <c r="L284" s="736">
        <v>8604</v>
      </c>
      <c r="M284" s="736">
        <v>8824</v>
      </c>
      <c r="N284" s="568">
        <f t="shared" si="5"/>
        <v>8543.75</v>
      </c>
    </row>
    <row r="285" spans="1:14">
      <c r="A285" s="735" t="s">
        <v>685</v>
      </c>
      <c r="B285" s="736">
        <v>507</v>
      </c>
      <c r="C285" s="736">
        <v>501</v>
      </c>
      <c r="D285" s="736">
        <v>497</v>
      </c>
      <c r="E285" s="736">
        <v>483</v>
      </c>
      <c r="F285" s="736">
        <v>477</v>
      </c>
      <c r="G285" s="736">
        <v>482</v>
      </c>
      <c r="H285" s="736">
        <v>467</v>
      </c>
      <c r="I285" s="736">
        <v>442</v>
      </c>
      <c r="J285" s="736">
        <v>461</v>
      </c>
      <c r="K285" s="736">
        <v>444</v>
      </c>
      <c r="L285" s="736">
        <v>451</v>
      </c>
      <c r="M285" s="736">
        <v>462</v>
      </c>
      <c r="N285" s="568">
        <f t="shared" si="5"/>
        <v>472.83333333333331</v>
      </c>
    </row>
    <row r="286" spans="1:14">
      <c r="A286" s="735" t="s">
        <v>686</v>
      </c>
      <c r="B286" s="736">
        <v>179</v>
      </c>
      <c r="C286" s="736">
        <v>180</v>
      </c>
      <c r="D286" s="736">
        <v>184</v>
      </c>
      <c r="E286" s="736">
        <v>187</v>
      </c>
      <c r="F286" s="736">
        <v>190</v>
      </c>
      <c r="G286" s="736">
        <v>189</v>
      </c>
      <c r="H286" s="736">
        <v>185</v>
      </c>
      <c r="I286" s="736">
        <v>187</v>
      </c>
      <c r="J286" s="736">
        <v>192</v>
      </c>
      <c r="K286" s="736">
        <v>185</v>
      </c>
      <c r="L286" s="736">
        <v>189</v>
      </c>
      <c r="M286" s="736">
        <v>199</v>
      </c>
      <c r="N286" s="568">
        <f t="shared" si="5"/>
        <v>187.16666666666666</v>
      </c>
    </row>
    <row r="287" spans="1:14">
      <c r="A287" s="735" t="s">
        <v>687</v>
      </c>
      <c r="B287" s="736">
        <v>136</v>
      </c>
      <c r="C287" s="736">
        <v>141</v>
      </c>
      <c r="D287" s="736">
        <v>125</v>
      </c>
      <c r="E287" s="736">
        <v>124</v>
      </c>
      <c r="F287" s="736">
        <v>137</v>
      </c>
      <c r="G287" s="736">
        <v>132</v>
      </c>
      <c r="H287" s="736">
        <v>131</v>
      </c>
      <c r="I287" s="736">
        <v>135</v>
      </c>
      <c r="J287" s="736">
        <v>137</v>
      </c>
      <c r="K287" s="736">
        <v>125</v>
      </c>
      <c r="L287" s="736">
        <v>125</v>
      </c>
      <c r="M287" s="736">
        <v>136</v>
      </c>
      <c r="N287" s="568">
        <f t="shared" si="5"/>
        <v>132</v>
      </c>
    </row>
    <row r="288" spans="1:14">
      <c r="A288" s="735" t="s">
        <v>816</v>
      </c>
      <c r="B288" s="736">
        <v>493</v>
      </c>
      <c r="C288" s="736">
        <v>489</v>
      </c>
      <c r="D288" s="736">
        <v>489</v>
      </c>
      <c r="E288" s="736">
        <v>493</v>
      </c>
      <c r="F288" s="736">
        <v>490</v>
      </c>
      <c r="G288" s="736">
        <v>484</v>
      </c>
      <c r="H288" s="736">
        <v>483</v>
      </c>
      <c r="I288" s="736">
        <v>499</v>
      </c>
      <c r="J288" s="736">
        <v>515</v>
      </c>
      <c r="K288" s="736">
        <v>486</v>
      </c>
      <c r="L288" s="736">
        <v>478</v>
      </c>
      <c r="M288" s="736">
        <v>498</v>
      </c>
      <c r="N288" s="568">
        <f t="shared" si="5"/>
        <v>491.41666666666669</v>
      </c>
    </row>
    <row r="289" spans="1:14">
      <c r="A289" s="735" t="s">
        <v>688</v>
      </c>
      <c r="B289" s="736">
        <v>143</v>
      </c>
      <c r="C289" s="736">
        <v>146</v>
      </c>
      <c r="D289" s="736">
        <v>146</v>
      </c>
      <c r="E289" s="736">
        <v>144</v>
      </c>
      <c r="F289" s="736">
        <v>143</v>
      </c>
      <c r="G289" s="736">
        <v>144</v>
      </c>
      <c r="H289" s="736">
        <v>138</v>
      </c>
      <c r="I289" s="736">
        <v>132</v>
      </c>
      <c r="J289" s="736">
        <v>126</v>
      </c>
      <c r="K289" s="736">
        <v>135</v>
      </c>
      <c r="L289" s="736">
        <v>134</v>
      </c>
      <c r="M289" s="736">
        <v>129</v>
      </c>
      <c r="N289" s="568">
        <f t="shared" si="5"/>
        <v>138.33333333333334</v>
      </c>
    </row>
    <row r="290" spans="1:14">
      <c r="A290" s="735" t="s">
        <v>817</v>
      </c>
      <c r="B290" s="736">
        <v>0</v>
      </c>
      <c r="C290" s="736">
        <v>0</v>
      </c>
      <c r="D290" s="736">
        <v>0</v>
      </c>
      <c r="E290" s="736">
        <v>0</v>
      </c>
      <c r="F290" s="736">
        <v>0</v>
      </c>
      <c r="G290" s="736">
        <v>0</v>
      </c>
      <c r="H290" s="736">
        <v>0</v>
      </c>
      <c r="I290" s="736">
        <v>0</v>
      </c>
      <c r="J290" s="736">
        <v>0</v>
      </c>
      <c r="K290" s="736">
        <v>0</v>
      </c>
      <c r="L290" s="736">
        <v>0</v>
      </c>
      <c r="M290" s="736">
        <v>0</v>
      </c>
      <c r="N290" s="568">
        <f t="shared" si="5"/>
        <v>0</v>
      </c>
    </row>
    <row r="291" spans="1:14" ht="15">
      <c r="A291" s="737" t="s">
        <v>818</v>
      </c>
      <c r="B291" s="736">
        <v>122</v>
      </c>
      <c r="C291" s="736">
        <v>122</v>
      </c>
      <c r="D291" s="736">
        <v>126</v>
      </c>
      <c r="E291" s="736">
        <v>128</v>
      </c>
      <c r="F291" s="736">
        <v>126</v>
      </c>
      <c r="G291" s="736">
        <v>123</v>
      </c>
      <c r="H291" s="736">
        <v>116</v>
      </c>
      <c r="I291" s="736">
        <v>110</v>
      </c>
      <c r="J291" s="736">
        <v>106</v>
      </c>
      <c r="K291" s="736">
        <v>102</v>
      </c>
      <c r="L291" s="736">
        <v>104</v>
      </c>
      <c r="M291" s="736">
        <v>110</v>
      </c>
      <c r="N291" s="568">
        <f t="shared" si="5"/>
        <v>116.25</v>
      </c>
    </row>
    <row r="292" spans="1:14">
      <c r="A292" s="735" t="s">
        <v>689</v>
      </c>
      <c r="B292" s="736">
        <v>0</v>
      </c>
      <c r="C292" s="736">
        <v>0</v>
      </c>
      <c r="D292" s="736">
        <v>0</v>
      </c>
      <c r="E292" s="736">
        <v>0</v>
      </c>
      <c r="F292" s="736">
        <v>0</v>
      </c>
      <c r="G292" s="736">
        <v>0</v>
      </c>
      <c r="H292" s="736">
        <v>0</v>
      </c>
      <c r="I292" s="736">
        <v>0</v>
      </c>
      <c r="J292" s="736">
        <v>1</v>
      </c>
      <c r="K292" s="736">
        <v>1</v>
      </c>
      <c r="L292" s="736">
        <v>1</v>
      </c>
      <c r="M292" s="736">
        <v>1</v>
      </c>
      <c r="N292" s="568">
        <f t="shared" si="5"/>
        <v>0.33333333333333331</v>
      </c>
    </row>
    <row r="293" spans="1:14">
      <c r="A293" s="735" t="s">
        <v>690</v>
      </c>
      <c r="B293" s="736">
        <v>503</v>
      </c>
      <c r="C293" s="736">
        <v>513</v>
      </c>
      <c r="D293" s="736">
        <v>518</v>
      </c>
      <c r="E293" s="736">
        <v>510</v>
      </c>
      <c r="F293" s="736">
        <v>516</v>
      </c>
      <c r="G293" s="736">
        <v>516</v>
      </c>
      <c r="H293" s="736">
        <v>530</v>
      </c>
      <c r="I293" s="736">
        <v>540</v>
      </c>
      <c r="J293" s="736">
        <v>535</v>
      </c>
      <c r="K293" s="736">
        <v>515</v>
      </c>
      <c r="L293" s="736">
        <v>507</v>
      </c>
      <c r="M293" s="736">
        <v>523</v>
      </c>
      <c r="N293" s="568">
        <f t="shared" si="5"/>
        <v>518.83333333333337</v>
      </c>
    </row>
    <row r="294" spans="1:14">
      <c r="A294" s="735" t="s">
        <v>691</v>
      </c>
      <c r="B294" s="736">
        <v>0</v>
      </c>
      <c r="C294" s="736">
        <v>0</v>
      </c>
      <c r="D294" s="736">
        <v>0</v>
      </c>
      <c r="E294" s="736">
        <v>0</v>
      </c>
      <c r="F294" s="736">
        <v>0</v>
      </c>
      <c r="G294" s="736">
        <v>0</v>
      </c>
      <c r="H294" s="736">
        <v>0</v>
      </c>
      <c r="I294" s="736">
        <v>0</v>
      </c>
      <c r="J294" s="736">
        <v>0</v>
      </c>
      <c r="K294" s="736">
        <v>1</v>
      </c>
      <c r="L294" s="736">
        <v>1</v>
      </c>
      <c r="M294" s="736">
        <v>0</v>
      </c>
      <c r="N294" s="568">
        <f t="shared" si="5"/>
        <v>0.16666666666666666</v>
      </c>
    </row>
    <row r="295" spans="1:14">
      <c r="A295" s="735" t="s">
        <v>819</v>
      </c>
      <c r="B295" s="736">
        <v>3231</v>
      </c>
      <c r="C295" s="736">
        <v>3251</v>
      </c>
      <c r="D295" s="736">
        <v>3221</v>
      </c>
      <c r="E295" s="736">
        <v>3233</v>
      </c>
      <c r="F295" s="736">
        <v>3177</v>
      </c>
      <c r="G295" s="736">
        <v>3184</v>
      </c>
      <c r="H295" s="736">
        <v>3215</v>
      </c>
      <c r="I295" s="736">
        <v>3262</v>
      </c>
      <c r="J295" s="736">
        <v>3282</v>
      </c>
      <c r="K295" s="736">
        <v>3179</v>
      </c>
      <c r="L295" s="736">
        <v>3183</v>
      </c>
      <c r="M295" s="736">
        <v>3347</v>
      </c>
      <c r="N295" s="568">
        <f t="shared" si="5"/>
        <v>3230.4166666666665</v>
      </c>
    </row>
    <row r="296" spans="1:14">
      <c r="A296" s="735" t="s">
        <v>692</v>
      </c>
      <c r="B296" s="736">
        <v>7397</v>
      </c>
      <c r="C296" s="736">
        <v>7436</v>
      </c>
      <c r="D296" s="736">
        <v>7397</v>
      </c>
      <c r="E296" s="736">
        <v>7335</v>
      </c>
      <c r="F296" s="736">
        <v>7090</v>
      </c>
      <c r="G296" s="736">
        <v>7048</v>
      </c>
      <c r="H296" s="736">
        <v>7080</v>
      </c>
      <c r="I296" s="736">
        <v>7204</v>
      </c>
      <c r="J296" s="736">
        <v>7267</v>
      </c>
      <c r="K296" s="736">
        <v>7267</v>
      </c>
      <c r="L296" s="736">
        <v>7198</v>
      </c>
      <c r="M296" s="736">
        <v>7202</v>
      </c>
      <c r="N296" s="568">
        <f t="shared" si="5"/>
        <v>7243.416666666667</v>
      </c>
    </row>
    <row r="297" spans="1:14">
      <c r="A297" s="735" t="s">
        <v>820</v>
      </c>
      <c r="B297" s="736">
        <v>0</v>
      </c>
      <c r="C297" s="736">
        <v>0</v>
      </c>
      <c r="D297" s="736">
        <v>0</v>
      </c>
      <c r="E297" s="736">
        <v>0</v>
      </c>
      <c r="F297" s="736">
        <v>0</v>
      </c>
      <c r="G297" s="736">
        <v>0</v>
      </c>
      <c r="H297" s="736">
        <v>0</v>
      </c>
      <c r="I297" s="736">
        <v>0</v>
      </c>
      <c r="J297" s="736">
        <v>0</v>
      </c>
      <c r="K297" s="736">
        <v>0</v>
      </c>
      <c r="L297" s="736">
        <v>0</v>
      </c>
      <c r="M297" s="736">
        <v>0</v>
      </c>
      <c r="N297" s="568">
        <f t="shared" si="5"/>
        <v>0</v>
      </c>
    </row>
    <row r="298" spans="1:14">
      <c r="A298" s="735" t="s">
        <v>693</v>
      </c>
      <c r="B298" s="736">
        <v>0</v>
      </c>
      <c r="C298" s="736">
        <v>0</v>
      </c>
      <c r="D298" s="736">
        <v>0</v>
      </c>
      <c r="E298" s="736">
        <v>0</v>
      </c>
      <c r="F298" s="736">
        <v>0</v>
      </c>
      <c r="G298" s="736">
        <v>0</v>
      </c>
      <c r="H298" s="736">
        <v>0</v>
      </c>
      <c r="I298" s="736">
        <v>0</v>
      </c>
      <c r="J298" s="736">
        <v>0</v>
      </c>
      <c r="K298" s="736">
        <v>0</v>
      </c>
      <c r="L298" s="736">
        <v>0</v>
      </c>
      <c r="M298" s="736">
        <v>0</v>
      </c>
      <c r="N298" s="568">
        <f t="shared" si="5"/>
        <v>0</v>
      </c>
    </row>
    <row r="299" spans="1:14">
      <c r="A299" s="735" t="s">
        <v>694</v>
      </c>
      <c r="B299" s="736">
        <v>0</v>
      </c>
      <c r="C299" s="736">
        <v>0</v>
      </c>
      <c r="D299" s="736">
        <v>0</v>
      </c>
      <c r="E299" s="736">
        <v>0</v>
      </c>
      <c r="F299" s="736">
        <v>0</v>
      </c>
      <c r="G299" s="736">
        <v>0</v>
      </c>
      <c r="H299" s="736">
        <v>0</v>
      </c>
      <c r="I299" s="736">
        <v>0</v>
      </c>
      <c r="J299" s="736">
        <v>0</v>
      </c>
      <c r="K299" s="736">
        <v>0</v>
      </c>
      <c r="L299" s="736">
        <v>0</v>
      </c>
      <c r="M299" s="736">
        <v>0</v>
      </c>
      <c r="N299" s="568">
        <f t="shared" si="5"/>
        <v>0</v>
      </c>
    </row>
    <row r="300" spans="1:14">
      <c r="A300" s="735" t="s">
        <v>695</v>
      </c>
      <c r="B300" s="736">
        <v>2</v>
      </c>
      <c r="C300" s="736">
        <v>2</v>
      </c>
      <c r="D300" s="736">
        <v>2</v>
      </c>
      <c r="E300" s="736">
        <v>2</v>
      </c>
      <c r="F300" s="736">
        <v>0</v>
      </c>
      <c r="G300" s="736">
        <v>0</v>
      </c>
      <c r="H300" s="736">
        <v>0</v>
      </c>
      <c r="I300" s="736">
        <v>0</v>
      </c>
      <c r="J300" s="736">
        <v>0</v>
      </c>
      <c r="K300" s="736">
        <v>0</v>
      </c>
      <c r="L300" s="736">
        <v>0</v>
      </c>
      <c r="M300" s="736">
        <v>0</v>
      </c>
      <c r="N300" s="568">
        <f t="shared" si="5"/>
        <v>0.66666666666666663</v>
      </c>
    </row>
    <row r="301" spans="1:14">
      <c r="A301" s="735" t="s">
        <v>821</v>
      </c>
      <c r="B301" s="736">
        <v>639</v>
      </c>
      <c r="C301" s="736">
        <v>643</v>
      </c>
      <c r="D301" s="736">
        <v>646</v>
      </c>
      <c r="E301" s="736">
        <v>654</v>
      </c>
      <c r="F301" s="736">
        <v>644</v>
      </c>
      <c r="G301" s="736">
        <v>646</v>
      </c>
      <c r="H301" s="736">
        <v>645</v>
      </c>
      <c r="I301" s="736">
        <v>639</v>
      </c>
      <c r="J301" s="736">
        <v>641</v>
      </c>
      <c r="K301" s="736">
        <v>652</v>
      </c>
      <c r="L301" s="736">
        <v>681</v>
      </c>
      <c r="M301" s="736">
        <v>675</v>
      </c>
      <c r="N301" s="568">
        <f t="shared" si="5"/>
        <v>650.41666666666663</v>
      </c>
    </row>
    <row r="302" spans="1:14">
      <c r="A302" s="735" t="s">
        <v>696</v>
      </c>
      <c r="B302" s="736">
        <v>8674</v>
      </c>
      <c r="C302" s="736">
        <v>8735</v>
      </c>
      <c r="D302" s="736">
        <v>8697</v>
      </c>
      <c r="E302" s="736">
        <v>8657</v>
      </c>
      <c r="F302" s="736">
        <v>8465</v>
      </c>
      <c r="G302" s="736">
        <v>8428</v>
      </c>
      <c r="H302" s="736">
        <v>8532</v>
      </c>
      <c r="I302" s="736">
        <v>8700</v>
      </c>
      <c r="J302" s="736">
        <v>8738</v>
      </c>
      <c r="K302" s="736">
        <v>8886</v>
      </c>
      <c r="L302" s="736">
        <v>8921</v>
      </c>
      <c r="M302" s="736">
        <v>9040</v>
      </c>
      <c r="N302" s="568">
        <f t="shared" si="5"/>
        <v>8706.0833333333339</v>
      </c>
    </row>
    <row r="303" spans="1:14">
      <c r="A303" s="735" t="s">
        <v>697</v>
      </c>
      <c r="B303" s="736">
        <v>2086</v>
      </c>
      <c r="C303" s="736">
        <v>2075</v>
      </c>
      <c r="D303" s="736">
        <v>2055</v>
      </c>
      <c r="E303" s="736">
        <v>2022</v>
      </c>
      <c r="F303" s="736">
        <v>2018</v>
      </c>
      <c r="G303" s="736">
        <v>1972</v>
      </c>
      <c r="H303" s="736">
        <v>1994</v>
      </c>
      <c r="I303" s="736">
        <v>2023</v>
      </c>
      <c r="J303" s="736">
        <v>2037</v>
      </c>
      <c r="K303" s="736">
        <v>2006</v>
      </c>
      <c r="L303" s="736">
        <v>2012</v>
      </c>
      <c r="M303" s="736">
        <v>2050</v>
      </c>
      <c r="N303" s="568">
        <f t="shared" si="5"/>
        <v>2029.1666666666667</v>
      </c>
    </row>
    <row r="304" spans="1:14">
      <c r="A304" s="735" t="s">
        <v>698</v>
      </c>
      <c r="B304" s="736">
        <v>8817</v>
      </c>
      <c r="C304" s="736">
        <v>8836</v>
      </c>
      <c r="D304" s="736">
        <v>8774</v>
      </c>
      <c r="E304" s="736">
        <v>8761</v>
      </c>
      <c r="F304" s="736">
        <v>8712</v>
      </c>
      <c r="G304" s="736">
        <v>8652</v>
      </c>
      <c r="H304" s="736">
        <v>8731</v>
      </c>
      <c r="I304" s="736">
        <v>8862</v>
      </c>
      <c r="J304" s="736">
        <v>8895</v>
      </c>
      <c r="K304" s="736">
        <v>8805</v>
      </c>
      <c r="L304" s="736">
        <v>8748</v>
      </c>
      <c r="M304" s="736">
        <v>8819</v>
      </c>
      <c r="N304" s="568">
        <f t="shared" si="5"/>
        <v>8784.3333333333339</v>
      </c>
    </row>
    <row r="305" spans="1:14">
      <c r="A305" s="735" t="s">
        <v>699</v>
      </c>
      <c r="B305" s="736">
        <v>24929</v>
      </c>
      <c r="C305" s="736">
        <v>24967</v>
      </c>
      <c r="D305" s="736">
        <v>24474</v>
      </c>
      <c r="E305" s="736">
        <v>24248</v>
      </c>
      <c r="F305" s="736">
        <v>23824</v>
      </c>
      <c r="G305" s="736">
        <v>23623</v>
      </c>
      <c r="H305" s="736">
        <v>23677</v>
      </c>
      <c r="I305" s="736">
        <v>23705</v>
      </c>
      <c r="J305" s="736">
        <v>23594</v>
      </c>
      <c r="K305" s="736">
        <v>23428</v>
      </c>
      <c r="L305" s="736">
        <v>23255</v>
      </c>
      <c r="M305" s="736">
        <v>23441</v>
      </c>
      <c r="N305" s="568">
        <f t="shared" si="5"/>
        <v>23930.416666666668</v>
      </c>
    </row>
    <row r="306" spans="1:14">
      <c r="A306" s="735" t="s">
        <v>700</v>
      </c>
      <c r="B306" s="736">
        <v>15739</v>
      </c>
      <c r="C306" s="736">
        <v>15821</v>
      </c>
      <c r="D306" s="736">
        <v>15688</v>
      </c>
      <c r="E306" s="736">
        <v>15600</v>
      </c>
      <c r="F306" s="736">
        <v>15616</v>
      </c>
      <c r="G306" s="736">
        <v>15491</v>
      </c>
      <c r="H306" s="736">
        <v>15783</v>
      </c>
      <c r="I306" s="736">
        <v>16046</v>
      </c>
      <c r="J306" s="736">
        <v>16173</v>
      </c>
      <c r="K306" s="736">
        <v>16144</v>
      </c>
      <c r="L306" s="736">
        <v>16191</v>
      </c>
      <c r="M306" s="736">
        <v>16443</v>
      </c>
      <c r="N306" s="568">
        <f t="shared" si="5"/>
        <v>15894.583333333334</v>
      </c>
    </row>
    <row r="307" spans="1:14">
      <c r="A307" s="735" t="s">
        <v>822</v>
      </c>
      <c r="B307" s="736">
        <v>12885</v>
      </c>
      <c r="C307" s="736">
        <v>12924</v>
      </c>
      <c r="D307" s="736">
        <v>12775</v>
      </c>
      <c r="E307" s="736">
        <v>12561</v>
      </c>
      <c r="F307" s="736">
        <v>12350</v>
      </c>
      <c r="G307" s="736">
        <v>12144</v>
      </c>
      <c r="H307" s="736">
        <v>12157</v>
      </c>
      <c r="I307" s="736">
        <v>12167</v>
      </c>
      <c r="J307" s="736">
        <v>12180</v>
      </c>
      <c r="K307" s="736">
        <v>12021</v>
      </c>
      <c r="L307" s="736">
        <v>12021</v>
      </c>
      <c r="M307" s="736">
        <v>12080</v>
      </c>
      <c r="N307" s="568">
        <f t="shared" si="5"/>
        <v>12355.416666666666</v>
      </c>
    </row>
    <row r="308" spans="1:14">
      <c r="A308" s="735" t="s">
        <v>823</v>
      </c>
      <c r="B308" s="736">
        <v>4203</v>
      </c>
      <c r="C308" s="736">
        <v>4202</v>
      </c>
      <c r="D308" s="736">
        <v>4207</v>
      </c>
      <c r="E308" s="736">
        <v>4205</v>
      </c>
      <c r="F308" s="736">
        <v>4107</v>
      </c>
      <c r="G308" s="736">
        <v>4068</v>
      </c>
      <c r="H308" s="736">
        <v>4120</v>
      </c>
      <c r="I308" s="736">
        <v>4146</v>
      </c>
      <c r="J308" s="736">
        <v>4186</v>
      </c>
      <c r="K308" s="736">
        <v>4162</v>
      </c>
      <c r="L308" s="736">
        <v>4169</v>
      </c>
      <c r="M308" s="736">
        <v>4248</v>
      </c>
      <c r="N308" s="568">
        <f t="shared" si="5"/>
        <v>4168.583333333333</v>
      </c>
    </row>
    <row r="309" spans="1:14">
      <c r="A309" s="735" t="s">
        <v>701</v>
      </c>
      <c r="B309" s="736">
        <v>19949</v>
      </c>
      <c r="C309" s="736">
        <v>19954</v>
      </c>
      <c r="D309" s="736">
        <v>19663</v>
      </c>
      <c r="E309" s="736">
        <v>19316</v>
      </c>
      <c r="F309" s="736">
        <v>18913</v>
      </c>
      <c r="G309" s="736">
        <v>18605</v>
      </c>
      <c r="H309" s="736">
        <v>18660</v>
      </c>
      <c r="I309" s="736">
        <v>18781</v>
      </c>
      <c r="J309" s="736">
        <v>18728</v>
      </c>
      <c r="K309" s="736">
        <v>18630</v>
      </c>
      <c r="L309" s="736">
        <v>18503</v>
      </c>
      <c r="M309" s="736">
        <v>18670</v>
      </c>
      <c r="N309" s="568">
        <f t="shared" si="5"/>
        <v>19031</v>
      </c>
    </row>
    <row r="310" spans="1:14">
      <c r="A310" s="735" t="s">
        <v>702</v>
      </c>
      <c r="B310" s="736">
        <v>4406</v>
      </c>
      <c r="C310" s="736">
        <v>4433</v>
      </c>
      <c r="D310" s="736">
        <v>4348</v>
      </c>
      <c r="E310" s="736">
        <v>4301</v>
      </c>
      <c r="F310" s="736">
        <v>4278</v>
      </c>
      <c r="G310" s="736">
        <v>4266</v>
      </c>
      <c r="H310" s="736">
        <v>4266</v>
      </c>
      <c r="I310" s="736">
        <v>4277</v>
      </c>
      <c r="J310" s="736">
        <v>4335</v>
      </c>
      <c r="K310" s="736">
        <v>4337</v>
      </c>
      <c r="L310" s="736">
        <v>4347</v>
      </c>
      <c r="M310" s="736">
        <v>4388</v>
      </c>
      <c r="N310" s="568">
        <f t="shared" si="5"/>
        <v>4331.833333333333</v>
      </c>
    </row>
    <row r="311" spans="1:14">
      <c r="A311" s="735" t="s">
        <v>824</v>
      </c>
      <c r="B311" s="736">
        <v>9997</v>
      </c>
      <c r="C311" s="736">
        <v>10025</v>
      </c>
      <c r="D311" s="736">
        <v>9860</v>
      </c>
      <c r="E311" s="736">
        <v>9685</v>
      </c>
      <c r="F311" s="736">
        <v>9575</v>
      </c>
      <c r="G311" s="736">
        <v>9497</v>
      </c>
      <c r="H311" s="736">
        <v>9474</v>
      </c>
      <c r="I311" s="736">
        <v>9331</v>
      </c>
      <c r="J311" s="736">
        <v>9311</v>
      </c>
      <c r="K311" s="736">
        <v>9054</v>
      </c>
      <c r="L311" s="736">
        <v>9010</v>
      </c>
      <c r="M311" s="736">
        <v>9155</v>
      </c>
      <c r="N311" s="568">
        <f t="shared" si="5"/>
        <v>9497.8333333333339</v>
      </c>
    </row>
    <row r="312" spans="1:14">
      <c r="A312" s="735" t="s">
        <v>703</v>
      </c>
      <c r="B312" s="736">
        <v>9869</v>
      </c>
      <c r="C312" s="736">
        <v>9844</v>
      </c>
      <c r="D312" s="736">
        <v>9696</v>
      </c>
      <c r="E312" s="736">
        <v>9610</v>
      </c>
      <c r="F312" s="736">
        <v>9471</v>
      </c>
      <c r="G312" s="736">
        <v>9416</v>
      </c>
      <c r="H312" s="736">
        <v>9393</v>
      </c>
      <c r="I312" s="736">
        <v>9341</v>
      </c>
      <c r="J312" s="736">
        <v>9287</v>
      </c>
      <c r="K312" s="736">
        <v>9231</v>
      </c>
      <c r="L312" s="736">
        <v>9198</v>
      </c>
      <c r="M312" s="736">
        <v>9311</v>
      </c>
      <c r="N312" s="568">
        <f t="shared" si="5"/>
        <v>9472.25</v>
      </c>
    </row>
    <row r="313" spans="1:14">
      <c r="A313" s="735" t="s">
        <v>704</v>
      </c>
      <c r="B313" s="736">
        <v>4475</v>
      </c>
      <c r="C313" s="736">
        <v>4491</v>
      </c>
      <c r="D313" s="736">
        <v>4433</v>
      </c>
      <c r="E313" s="736">
        <v>4381</v>
      </c>
      <c r="F313" s="736">
        <v>4258</v>
      </c>
      <c r="G313" s="736">
        <v>4241</v>
      </c>
      <c r="H313" s="736">
        <v>4266</v>
      </c>
      <c r="I313" s="736">
        <v>4338</v>
      </c>
      <c r="J313" s="736">
        <v>4379</v>
      </c>
      <c r="K313" s="736">
        <v>4336</v>
      </c>
      <c r="L313" s="736">
        <v>4297</v>
      </c>
      <c r="M313" s="736">
        <v>4362</v>
      </c>
      <c r="N313" s="568">
        <f t="shared" si="5"/>
        <v>4354.75</v>
      </c>
    </row>
    <row r="314" spans="1:14">
      <c r="A314" s="735" t="s">
        <v>705</v>
      </c>
      <c r="B314" s="736">
        <v>4192</v>
      </c>
      <c r="C314" s="736">
        <v>4175</v>
      </c>
      <c r="D314" s="736">
        <v>4227</v>
      </c>
      <c r="E314" s="736">
        <v>4179</v>
      </c>
      <c r="F314" s="736">
        <v>4128</v>
      </c>
      <c r="G314" s="736">
        <v>4143</v>
      </c>
      <c r="H314" s="736">
        <v>4190</v>
      </c>
      <c r="I314" s="736">
        <v>4255</v>
      </c>
      <c r="J314" s="736">
        <v>4246</v>
      </c>
      <c r="K314" s="736">
        <v>4276</v>
      </c>
      <c r="L314" s="736">
        <v>4283</v>
      </c>
      <c r="M314" s="736">
        <v>4360</v>
      </c>
      <c r="N314" s="568">
        <f t="shared" si="5"/>
        <v>4221.166666666667</v>
      </c>
    </row>
    <row r="315" spans="1:14">
      <c r="A315" s="735" t="s">
        <v>706</v>
      </c>
      <c r="B315" s="736">
        <v>4798</v>
      </c>
      <c r="C315" s="736">
        <v>4822</v>
      </c>
      <c r="D315" s="736">
        <v>4771</v>
      </c>
      <c r="E315" s="736">
        <v>4718</v>
      </c>
      <c r="F315" s="736">
        <v>4661</v>
      </c>
      <c r="G315" s="736">
        <v>4649</v>
      </c>
      <c r="H315" s="736">
        <v>4614</v>
      </c>
      <c r="I315" s="736">
        <v>4641</v>
      </c>
      <c r="J315" s="736">
        <v>4632</v>
      </c>
      <c r="K315" s="736">
        <v>4555</v>
      </c>
      <c r="L315" s="736">
        <v>4522</v>
      </c>
      <c r="M315" s="736">
        <v>4526</v>
      </c>
      <c r="N315" s="568">
        <f t="shared" si="5"/>
        <v>4659.083333333333</v>
      </c>
    </row>
    <row r="316" spans="1:14">
      <c r="A316" s="735" t="s">
        <v>707</v>
      </c>
      <c r="B316" s="736">
        <v>24991</v>
      </c>
      <c r="C316" s="736">
        <v>25127</v>
      </c>
      <c r="D316" s="736">
        <v>24872</v>
      </c>
      <c r="E316" s="736">
        <v>24650</v>
      </c>
      <c r="F316" s="736">
        <v>24520</v>
      </c>
      <c r="G316" s="736">
        <v>24228</v>
      </c>
      <c r="H316" s="736">
        <v>24202</v>
      </c>
      <c r="I316" s="736">
        <v>24155</v>
      </c>
      <c r="J316" s="736">
        <v>24254</v>
      </c>
      <c r="K316" s="736">
        <v>24088</v>
      </c>
      <c r="L316" s="736">
        <v>23936</v>
      </c>
      <c r="M316" s="736">
        <v>24128</v>
      </c>
      <c r="N316" s="568">
        <f t="shared" si="5"/>
        <v>24429.25</v>
      </c>
    </row>
    <row r="317" spans="1:14">
      <c r="A317" s="735" t="s">
        <v>708</v>
      </c>
      <c r="B317" s="736">
        <v>19421</v>
      </c>
      <c r="C317" s="736">
        <v>19538</v>
      </c>
      <c r="D317" s="736">
        <v>19256</v>
      </c>
      <c r="E317" s="736">
        <v>18903</v>
      </c>
      <c r="F317" s="736">
        <v>18686</v>
      </c>
      <c r="G317" s="736">
        <v>18551</v>
      </c>
      <c r="H317" s="736">
        <v>18673</v>
      </c>
      <c r="I317" s="736">
        <v>18908</v>
      </c>
      <c r="J317" s="736">
        <v>18952</v>
      </c>
      <c r="K317" s="736">
        <v>18835</v>
      </c>
      <c r="L317" s="736">
        <v>18813</v>
      </c>
      <c r="M317" s="736">
        <v>19057</v>
      </c>
      <c r="N317" s="568">
        <f t="shared" si="5"/>
        <v>18966.083333333332</v>
      </c>
    </row>
    <row r="318" spans="1:14">
      <c r="A318" s="735" t="s">
        <v>709</v>
      </c>
      <c r="B318" s="736">
        <v>39467</v>
      </c>
      <c r="C318" s="736">
        <v>39467</v>
      </c>
      <c r="D318" s="736">
        <v>39145</v>
      </c>
      <c r="E318" s="736">
        <v>38466</v>
      </c>
      <c r="F318" s="736">
        <v>37859</v>
      </c>
      <c r="G318" s="736">
        <v>37153</v>
      </c>
      <c r="H318" s="736">
        <v>36695</v>
      </c>
      <c r="I318" s="736">
        <v>36579</v>
      </c>
      <c r="J318" s="736">
        <v>36492</v>
      </c>
      <c r="K318" s="736">
        <v>36435</v>
      </c>
      <c r="L318" s="736">
        <v>36388</v>
      </c>
      <c r="M318" s="736">
        <v>36955</v>
      </c>
      <c r="N318" s="568">
        <f t="shared" si="5"/>
        <v>37591.75</v>
      </c>
    </row>
    <row r="319" spans="1:14">
      <c r="A319" s="735" t="s">
        <v>710</v>
      </c>
      <c r="B319" s="736">
        <v>1648</v>
      </c>
      <c r="C319" s="736">
        <v>1649</v>
      </c>
      <c r="D319" s="736">
        <v>1608</v>
      </c>
      <c r="E319" s="736">
        <v>1601</v>
      </c>
      <c r="F319" s="736">
        <v>1579</v>
      </c>
      <c r="G319" s="736">
        <v>1577</v>
      </c>
      <c r="H319" s="736">
        <v>1557</v>
      </c>
      <c r="I319" s="736">
        <v>1540</v>
      </c>
      <c r="J319" s="736">
        <v>1548</v>
      </c>
      <c r="K319" s="736">
        <v>1532</v>
      </c>
      <c r="L319" s="736">
        <v>1532</v>
      </c>
      <c r="M319" s="736">
        <v>1531</v>
      </c>
      <c r="N319" s="568">
        <f t="shared" si="5"/>
        <v>1575.1666666666667</v>
      </c>
    </row>
    <row r="320" spans="1:14">
      <c r="A320" s="735" t="s">
        <v>711</v>
      </c>
      <c r="B320" s="736">
        <v>11651</v>
      </c>
      <c r="C320" s="736">
        <v>11718</v>
      </c>
      <c r="D320" s="736">
        <v>11608</v>
      </c>
      <c r="E320" s="736">
        <v>11519</v>
      </c>
      <c r="F320" s="736">
        <v>11459</v>
      </c>
      <c r="G320" s="736">
        <v>11116</v>
      </c>
      <c r="H320" s="736">
        <v>11601</v>
      </c>
      <c r="I320" s="736">
        <v>11118</v>
      </c>
      <c r="J320" s="736">
        <v>12013</v>
      </c>
      <c r="K320" s="736">
        <v>12103</v>
      </c>
      <c r="L320" s="736">
        <v>12082</v>
      </c>
      <c r="M320" s="736">
        <v>12329</v>
      </c>
      <c r="N320" s="568">
        <f t="shared" si="5"/>
        <v>11693.083333333334</v>
      </c>
    </row>
    <row r="321" spans="1:14">
      <c r="A321" s="735" t="s">
        <v>712</v>
      </c>
      <c r="B321" s="736">
        <v>1957</v>
      </c>
      <c r="C321" s="736">
        <v>1950</v>
      </c>
      <c r="D321" s="736">
        <v>1936</v>
      </c>
      <c r="E321" s="736">
        <v>1917</v>
      </c>
      <c r="F321" s="736">
        <v>1863</v>
      </c>
      <c r="G321" s="736">
        <v>1820</v>
      </c>
      <c r="H321" s="736">
        <v>1820</v>
      </c>
      <c r="I321" s="736">
        <v>1844</v>
      </c>
      <c r="J321" s="736">
        <v>1830</v>
      </c>
      <c r="K321" s="736">
        <v>1795</v>
      </c>
      <c r="L321" s="736">
        <v>1795</v>
      </c>
      <c r="M321" s="736">
        <v>1819</v>
      </c>
      <c r="N321" s="568">
        <f t="shared" si="5"/>
        <v>1862.1666666666667</v>
      </c>
    </row>
    <row r="322" spans="1:14">
      <c r="A322" s="735" t="s">
        <v>713</v>
      </c>
      <c r="B322" s="736">
        <v>3243</v>
      </c>
      <c r="C322" s="736">
        <v>3240</v>
      </c>
      <c r="D322" s="736">
        <v>3242</v>
      </c>
      <c r="E322" s="736">
        <v>3155</v>
      </c>
      <c r="F322" s="736">
        <v>3047</v>
      </c>
      <c r="G322" s="736">
        <v>3039</v>
      </c>
      <c r="H322" s="736">
        <v>3086</v>
      </c>
      <c r="I322" s="736">
        <v>3132</v>
      </c>
      <c r="J322" s="736">
        <v>3042</v>
      </c>
      <c r="K322" s="736">
        <v>2976</v>
      </c>
      <c r="L322" s="736">
        <v>2950</v>
      </c>
      <c r="M322" s="736">
        <v>3017</v>
      </c>
      <c r="N322" s="568">
        <f t="shared" si="5"/>
        <v>3097.4166666666665</v>
      </c>
    </row>
    <row r="323" spans="1:14">
      <c r="A323" s="735" t="s">
        <v>714</v>
      </c>
      <c r="B323" s="736">
        <v>17003</v>
      </c>
      <c r="C323" s="736">
        <v>17081</v>
      </c>
      <c r="D323" s="736">
        <v>17018</v>
      </c>
      <c r="E323" s="736">
        <v>16838</v>
      </c>
      <c r="F323" s="736">
        <v>16713</v>
      </c>
      <c r="G323" s="736">
        <v>16523</v>
      </c>
      <c r="H323" s="736">
        <v>16536</v>
      </c>
      <c r="I323" s="736">
        <v>17044</v>
      </c>
      <c r="J323" s="736">
        <v>16443</v>
      </c>
      <c r="K323" s="736">
        <v>16351</v>
      </c>
      <c r="L323" s="736">
        <v>16288</v>
      </c>
      <c r="M323" s="736">
        <v>16484</v>
      </c>
      <c r="N323" s="568">
        <f t="shared" si="5"/>
        <v>16693.5</v>
      </c>
    </row>
    <row r="324" spans="1:14">
      <c r="A324" s="735" t="s">
        <v>715</v>
      </c>
      <c r="B324" s="736">
        <v>13231</v>
      </c>
      <c r="C324" s="736">
        <v>13239</v>
      </c>
      <c r="D324" s="736">
        <v>12951</v>
      </c>
      <c r="E324" s="736">
        <v>12841</v>
      </c>
      <c r="F324" s="736">
        <v>12682</v>
      </c>
      <c r="G324" s="736">
        <v>12525</v>
      </c>
      <c r="H324" s="736">
        <v>12583</v>
      </c>
      <c r="I324" s="736">
        <v>12571</v>
      </c>
      <c r="J324" s="736">
        <v>12556</v>
      </c>
      <c r="K324" s="736">
        <v>12446</v>
      </c>
      <c r="L324" s="736">
        <v>12426</v>
      </c>
      <c r="M324" s="736">
        <v>12477</v>
      </c>
      <c r="N324" s="568">
        <f t="shared" si="5"/>
        <v>12710.666666666666</v>
      </c>
    </row>
    <row r="325" spans="1:14">
      <c r="A325" s="735" t="s">
        <v>716</v>
      </c>
      <c r="B325" s="736">
        <v>6981</v>
      </c>
      <c r="C325" s="736">
        <v>7044</v>
      </c>
      <c r="D325" s="736">
        <v>7006</v>
      </c>
      <c r="E325" s="736">
        <v>7067</v>
      </c>
      <c r="F325" s="736">
        <v>6862</v>
      </c>
      <c r="G325" s="736">
        <v>6719</v>
      </c>
      <c r="H325" s="736">
        <v>6665</v>
      </c>
      <c r="I325" s="736">
        <v>6689</v>
      </c>
      <c r="J325" s="736">
        <v>6706</v>
      </c>
      <c r="K325" s="736">
        <v>6642</v>
      </c>
      <c r="L325" s="736">
        <v>6606</v>
      </c>
      <c r="M325" s="736">
        <v>6567</v>
      </c>
      <c r="N325" s="568">
        <f t="shared" si="5"/>
        <v>6796.166666666667</v>
      </c>
    </row>
    <row r="326" spans="1:14">
      <c r="A326" s="735" t="s">
        <v>825</v>
      </c>
      <c r="B326" s="736">
        <v>29395</v>
      </c>
      <c r="C326" s="736">
        <v>29183</v>
      </c>
      <c r="D326" s="736">
        <v>28841</v>
      </c>
      <c r="E326" s="736">
        <v>28484</v>
      </c>
      <c r="F326" s="736">
        <v>28078</v>
      </c>
      <c r="G326" s="736">
        <v>27408</v>
      </c>
      <c r="H326" s="736">
        <v>27413</v>
      </c>
      <c r="I326" s="736">
        <v>27585</v>
      </c>
      <c r="J326" s="736">
        <v>27721</v>
      </c>
      <c r="K326" s="736">
        <v>27560</v>
      </c>
      <c r="L326" s="736">
        <v>27493</v>
      </c>
      <c r="M326" s="736">
        <v>27846</v>
      </c>
      <c r="N326" s="568">
        <f t="shared" ref="N326:N352" si="6">AVERAGE(B326:M326)</f>
        <v>28083.916666666668</v>
      </c>
    </row>
    <row r="327" spans="1:14">
      <c r="A327" s="735" t="s">
        <v>826</v>
      </c>
      <c r="B327" s="736">
        <v>2155</v>
      </c>
      <c r="C327" s="736">
        <v>2183</v>
      </c>
      <c r="D327" s="736">
        <v>2145</v>
      </c>
      <c r="E327" s="736">
        <v>2130</v>
      </c>
      <c r="F327" s="736">
        <v>2158</v>
      </c>
      <c r="G327" s="736">
        <v>2153</v>
      </c>
      <c r="H327" s="736">
        <v>2174</v>
      </c>
      <c r="I327" s="736">
        <v>2199</v>
      </c>
      <c r="J327" s="736">
        <v>2192</v>
      </c>
      <c r="K327" s="736">
        <v>2181</v>
      </c>
      <c r="L327" s="736">
        <v>2190</v>
      </c>
      <c r="M327" s="736">
        <v>2235</v>
      </c>
      <c r="N327" s="568">
        <f t="shared" si="6"/>
        <v>2174.5833333333335</v>
      </c>
    </row>
    <row r="328" spans="1:14">
      <c r="A328" s="735" t="s">
        <v>717</v>
      </c>
      <c r="B328" s="736">
        <v>13697</v>
      </c>
      <c r="C328" s="736">
        <v>13825</v>
      </c>
      <c r="D328" s="736">
        <v>13675</v>
      </c>
      <c r="E328" s="736">
        <v>13623</v>
      </c>
      <c r="F328" s="736">
        <v>13452</v>
      </c>
      <c r="G328" s="736">
        <v>13366</v>
      </c>
      <c r="H328" s="736">
        <v>13521</v>
      </c>
      <c r="I328" s="736">
        <v>13540</v>
      </c>
      <c r="J328" s="736">
        <v>13500</v>
      </c>
      <c r="K328" s="736">
        <v>13422</v>
      </c>
      <c r="L328" s="736">
        <v>13468</v>
      </c>
      <c r="M328" s="736">
        <v>13684</v>
      </c>
      <c r="N328" s="568">
        <f t="shared" si="6"/>
        <v>13564.416666666666</v>
      </c>
    </row>
    <row r="329" spans="1:14">
      <c r="A329" s="735" t="s">
        <v>827</v>
      </c>
      <c r="B329" s="736">
        <v>2714</v>
      </c>
      <c r="C329" s="736">
        <v>2719</v>
      </c>
      <c r="D329" s="736">
        <v>2705</v>
      </c>
      <c r="E329" s="736">
        <v>2712</v>
      </c>
      <c r="F329" s="736">
        <v>2717</v>
      </c>
      <c r="G329" s="736">
        <v>2459</v>
      </c>
      <c r="H329" s="736">
        <v>2349</v>
      </c>
      <c r="I329" s="736">
        <v>2375</v>
      </c>
      <c r="J329" s="736">
        <v>2371</v>
      </c>
      <c r="K329" s="736">
        <v>2346</v>
      </c>
      <c r="L329" s="736">
        <v>2351</v>
      </c>
      <c r="M329" s="736">
        <v>2387</v>
      </c>
      <c r="N329" s="568">
        <f t="shared" si="6"/>
        <v>2517.0833333333335</v>
      </c>
    </row>
    <row r="330" spans="1:14">
      <c r="A330" s="735" t="s">
        <v>828</v>
      </c>
      <c r="B330" s="736">
        <v>13569</v>
      </c>
      <c r="C330" s="736">
        <v>13610</v>
      </c>
      <c r="D330" s="736">
        <v>13391</v>
      </c>
      <c r="E330" s="736">
        <v>13168</v>
      </c>
      <c r="F330" s="736">
        <v>12939</v>
      </c>
      <c r="G330" s="736">
        <v>12838</v>
      </c>
      <c r="H330" s="736">
        <v>12978</v>
      </c>
      <c r="I330" s="736">
        <v>13035</v>
      </c>
      <c r="J330" s="736">
        <v>13072</v>
      </c>
      <c r="K330" s="736">
        <v>12970</v>
      </c>
      <c r="L330" s="736">
        <v>13040</v>
      </c>
      <c r="M330" s="736">
        <v>13287</v>
      </c>
      <c r="N330" s="568">
        <f t="shared" si="6"/>
        <v>13158.083333333334</v>
      </c>
    </row>
    <row r="331" spans="1:14">
      <c r="A331" s="735" t="s">
        <v>718</v>
      </c>
      <c r="B331" s="736">
        <v>6199</v>
      </c>
      <c r="C331" s="736">
        <v>6275</v>
      </c>
      <c r="D331" s="736">
        <v>6321</v>
      </c>
      <c r="E331" s="736">
        <v>6213</v>
      </c>
      <c r="F331" s="736">
        <v>6069</v>
      </c>
      <c r="G331" s="736">
        <v>6066</v>
      </c>
      <c r="H331" s="736">
        <v>6196</v>
      </c>
      <c r="I331" s="736">
        <v>6174</v>
      </c>
      <c r="J331" s="736">
        <v>6231</v>
      </c>
      <c r="K331" s="736">
        <v>6302</v>
      </c>
      <c r="L331" s="736">
        <v>6269</v>
      </c>
      <c r="M331" s="736">
        <v>6331</v>
      </c>
      <c r="N331" s="568">
        <f t="shared" si="6"/>
        <v>6220.5</v>
      </c>
    </row>
    <row r="332" spans="1:14">
      <c r="A332" s="735" t="s">
        <v>719</v>
      </c>
      <c r="B332" s="736">
        <v>9642</v>
      </c>
      <c r="C332" s="736">
        <v>9720</v>
      </c>
      <c r="D332" s="736">
        <v>9690</v>
      </c>
      <c r="E332" s="736">
        <v>9572</v>
      </c>
      <c r="F332" s="736">
        <v>9417</v>
      </c>
      <c r="G332" s="736">
        <v>9339</v>
      </c>
      <c r="H332" s="736">
        <v>9372</v>
      </c>
      <c r="I332" s="736">
        <v>9352</v>
      </c>
      <c r="J332" s="736">
        <v>9466</v>
      </c>
      <c r="K332" s="736">
        <v>9410</v>
      </c>
      <c r="L332" s="736">
        <v>9412</v>
      </c>
      <c r="M332" s="736">
        <v>9572</v>
      </c>
      <c r="N332" s="568">
        <f t="shared" si="6"/>
        <v>9497</v>
      </c>
    </row>
    <row r="333" spans="1:14">
      <c r="A333" s="735" t="s">
        <v>829</v>
      </c>
      <c r="B333" s="736">
        <v>8161</v>
      </c>
      <c r="C333" s="736">
        <v>8166</v>
      </c>
      <c r="D333" s="736">
        <v>8096</v>
      </c>
      <c r="E333" s="736">
        <v>8009</v>
      </c>
      <c r="F333" s="736">
        <v>7847</v>
      </c>
      <c r="G333" s="736">
        <v>7806</v>
      </c>
      <c r="H333" s="736">
        <v>7959</v>
      </c>
      <c r="I333" s="736">
        <v>8144</v>
      </c>
      <c r="J333" s="736">
        <v>8243</v>
      </c>
      <c r="K333" s="736">
        <v>8340</v>
      </c>
      <c r="L333" s="736">
        <v>8331</v>
      </c>
      <c r="M333" s="736">
        <v>8349</v>
      </c>
      <c r="N333" s="568">
        <f t="shared" si="6"/>
        <v>8120.916666666667</v>
      </c>
    </row>
    <row r="334" spans="1:14">
      <c r="A334" s="735" t="s">
        <v>830</v>
      </c>
      <c r="B334" s="736">
        <v>29226</v>
      </c>
      <c r="C334" s="736">
        <v>29286</v>
      </c>
      <c r="D334" s="736">
        <v>28818</v>
      </c>
      <c r="E334" s="736">
        <v>28415</v>
      </c>
      <c r="F334" s="736">
        <v>29127</v>
      </c>
      <c r="G334" s="736">
        <v>27649</v>
      </c>
      <c r="H334" s="736">
        <v>27915</v>
      </c>
      <c r="I334" s="736">
        <v>28479</v>
      </c>
      <c r="J334" s="736">
        <v>28331</v>
      </c>
      <c r="K334" s="736">
        <v>27984</v>
      </c>
      <c r="L334" s="736">
        <v>27670</v>
      </c>
      <c r="M334" s="736">
        <v>27279</v>
      </c>
      <c r="N334" s="568">
        <f t="shared" si="6"/>
        <v>28348.25</v>
      </c>
    </row>
    <row r="335" spans="1:14">
      <c r="A335" s="735" t="s">
        <v>720</v>
      </c>
      <c r="B335" s="736">
        <v>2186</v>
      </c>
      <c r="C335" s="736">
        <v>2217</v>
      </c>
      <c r="D335" s="736">
        <v>2215</v>
      </c>
      <c r="E335" s="736">
        <v>2196</v>
      </c>
      <c r="F335" s="736">
        <v>2167</v>
      </c>
      <c r="G335" s="736">
        <v>2135</v>
      </c>
      <c r="H335" s="736">
        <v>2134</v>
      </c>
      <c r="I335" s="736">
        <v>2154</v>
      </c>
      <c r="J335" s="736">
        <v>2167</v>
      </c>
      <c r="K335" s="736">
        <v>2141</v>
      </c>
      <c r="L335" s="736">
        <v>2123</v>
      </c>
      <c r="M335" s="736">
        <v>2125</v>
      </c>
      <c r="N335" s="568">
        <f t="shared" si="6"/>
        <v>2163.3333333333335</v>
      </c>
    </row>
    <row r="336" spans="1:14">
      <c r="A336" s="735" t="s">
        <v>721</v>
      </c>
      <c r="B336" s="736">
        <v>450</v>
      </c>
      <c r="C336" s="736">
        <v>457</v>
      </c>
      <c r="D336" s="736">
        <v>464</v>
      </c>
      <c r="E336" s="736">
        <v>452</v>
      </c>
      <c r="F336" s="736">
        <v>442</v>
      </c>
      <c r="G336" s="736">
        <v>433</v>
      </c>
      <c r="H336" s="736">
        <v>438</v>
      </c>
      <c r="I336" s="736">
        <v>432</v>
      </c>
      <c r="J336" s="736">
        <v>437</v>
      </c>
      <c r="K336" s="736">
        <v>424</v>
      </c>
      <c r="L336" s="736">
        <v>419</v>
      </c>
      <c r="M336" s="736">
        <v>405</v>
      </c>
      <c r="N336" s="568">
        <f t="shared" si="6"/>
        <v>437.75</v>
      </c>
    </row>
    <row r="337" spans="1:14">
      <c r="A337" s="735" t="s">
        <v>722</v>
      </c>
      <c r="B337" s="736">
        <v>28387</v>
      </c>
      <c r="C337" s="736">
        <v>28397</v>
      </c>
      <c r="D337" s="736">
        <v>28054</v>
      </c>
      <c r="E337" s="736">
        <v>27823</v>
      </c>
      <c r="F337" s="736">
        <v>27431</v>
      </c>
      <c r="G337" s="736">
        <v>27166</v>
      </c>
      <c r="H337" s="736">
        <v>27204</v>
      </c>
      <c r="I337" s="736">
        <v>27361</v>
      </c>
      <c r="J337" s="736">
        <v>27449</v>
      </c>
      <c r="K337" s="736">
        <v>27370</v>
      </c>
      <c r="L337" s="736">
        <v>27318</v>
      </c>
      <c r="M337" s="736">
        <v>27648</v>
      </c>
      <c r="N337" s="568">
        <f t="shared" si="6"/>
        <v>27634</v>
      </c>
    </row>
    <row r="338" spans="1:14">
      <c r="A338" s="735" t="s">
        <v>723</v>
      </c>
      <c r="B338" s="736">
        <v>38317</v>
      </c>
      <c r="C338" s="736">
        <v>38237</v>
      </c>
      <c r="D338" s="736">
        <v>38048</v>
      </c>
      <c r="E338" s="736">
        <v>37284</v>
      </c>
      <c r="F338" s="736">
        <v>36338</v>
      </c>
      <c r="G338" s="736">
        <v>36138</v>
      </c>
      <c r="H338" s="736">
        <v>35700</v>
      </c>
      <c r="I338" s="736">
        <v>35240</v>
      </c>
      <c r="J338" s="736">
        <v>35010</v>
      </c>
      <c r="K338" s="736">
        <v>34130</v>
      </c>
      <c r="L338" s="736">
        <v>34258</v>
      </c>
      <c r="M338" s="736">
        <v>34583</v>
      </c>
      <c r="N338" s="568">
        <f t="shared" si="6"/>
        <v>36106.916666666664</v>
      </c>
    </row>
    <row r="339" spans="1:14">
      <c r="A339" s="735" t="s">
        <v>724</v>
      </c>
      <c r="B339" s="736">
        <v>12591</v>
      </c>
      <c r="C339" s="736">
        <v>12700</v>
      </c>
      <c r="D339" s="736">
        <v>12656</v>
      </c>
      <c r="E339" s="736">
        <v>12454</v>
      </c>
      <c r="F339" s="736">
        <v>12033</v>
      </c>
      <c r="G339" s="736">
        <v>11812</v>
      </c>
      <c r="H339" s="736">
        <v>11892</v>
      </c>
      <c r="I339" s="736">
        <v>11907</v>
      </c>
      <c r="J339" s="736">
        <v>11918</v>
      </c>
      <c r="K339" s="736">
        <v>11783</v>
      </c>
      <c r="L339" s="736">
        <v>11749</v>
      </c>
      <c r="M339" s="736">
        <v>11866</v>
      </c>
      <c r="N339" s="568">
        <f t="shared" si="6"/>
        <v>12113.416666666666</v>
      </c>
    </row>
    <row r="340" spans="1:14">
      <c r="A340" s="735" t="s">
        <v>725</v>
      </c>
      <c r="B340" s="736">
        <v>11245</v>
      </c>
      <c r="C340" s="736">
        <v>11217</v>
      </c>
      <c r="D340" s="736">
        <v>10995</v>
      </c>
      <c r="E340" s="736">
        <v>10919</v>
      </c>
      <c r="F340" s="736">
        <v>10545</v>
      </c>
      <c r="G340" s="736">
        <v>10382</v>
      </c>
      <c r="H340" s="736">
        <v>10482</v>
      </c>
      <c r="I340" s="736">
        <v>10560</v>
      </c>
      <c r="J340" s="736">
        <v>10556</v>
      </c>
      <c r="K340" s="736">
        <v>10376</v>
      </c>
      <c r="L340" s="736">
        <v>10334</v>
      </c>
      <c r="M340" s="736">
        <v>10414</v>
      </c>
      <c r="N340" s="568">
        <f t="shared" si="6"/>
        <v>10668.75</v>
      </c>
    </row>
    <row r="341" spans="1:14">
      <c r="A341" s="735" t="s">
        <v>726</v>
      </c>
      <c r="B341" s="736">
        <v>14907</v>
      </c>
      <c r="C341" s="736">
        <v>14951</v>
      </c>
      <c r="D341" s="736">
        <v>14809</v>
      </c>
      <c r="E341" s="736">
        <v>14656</v>
      </c>
      <c r="F341" s="736">
        <v>14402</v>
      </c>
      <c r="G341" s="736">
        <v>14227</v>
      </c>
      <c r="H341" s="736">
        <v>14348</v>
      </c>
      <c r="I341" s="736">
        <v>14294</v>
      </c>
      <c r="J341" s="736">
        <v>14358</v>
      </c>
      <c r="K341" s="736">
        <v>14244</v>
      </c>
      <c r="L341" s="736">
        <v>14086</v>
      </c>
      <c r="M341" s="736">
        <v>14078</v>
      </c>
      <c r="N341" s="568">
        <f t="shared" si="6"/>
        <v>14446.666666666666</v>
      </c>
    </row>
    <row r="342" spans="1:14">
      <c r="A342" s="735" t="s">
        <v>727</v>
      </c>
      <c r="B342" s="736">
        <v>24169</v>
      </c>
      <c r="C342" s="736">
        <v>24240</v>
      </c>
      <c r="D342" s="736">
        <v>23987</v>
      </c>
      <c r="E342" s="736">
        <v>23735</v>
      </c>
      <c r="F342" s="736">
        <v>23645</v>
      </c>
      <c r="G342" s="736">
        <v>23452</v>
      </c>
      <c r="H342" s="736">
        <v>23477</v>
      </c>
      <c r="I342" s="736">
        <v>23658</v>
      </c>
      <c r="J342" s="736">
        <v>23708</v>
      </c>
      <c r="K342" s="736">
        <v>23613</v>
      </c>
      <c r="L342" s="736">
        <v>23557</v>
      </c>
      <c r="M342" s="736">
        <v>23749</v>
      </c>
      <c r="N342" s="568">
        <f t="shared" si="6"/>
        <v>23749.166666666668</v>
      </c>
    </row>
    <row r="343" spans="1:14">
      <c r="A343" s="735" t="s">
        <v>831</v>
      </c>
      <c r="B343" s="736">
        <v>1824</v>
      </c>
      <c r="C343" s="736">
        <v>1818</v>
      </c>
      <c r="D343" s="736">
        <v>1762</v>
      </c>
      <c r="E343" s="736">
        <v>1759</v>
      </c>
      <c r="F343" s="736">
        <v>1782</v>
      </c>
      <c r="G343" s="736">
        <v>1806</v>
      </c>
      <c r="H343" s="736">
        <v>1824</v>
      </c>
      <c r="I343" s="736">
        <v>1856</v>
      </c>
      <c r="J343" s="736">
        <v>1865</v>
      </c>
      <c r="K343" s="736">
        <v>1877</v>
      </c>
      <c r="L343" s="736">
        <v>1834</v>
      </c>
      <c r="M343" s="736">
        <v>1848</v>
      </c>
      <c r="N343" s="568">
        <f t="shared" si="6"/>
        <v>1821.25</v>
      </c>
    </row>
    <row r="344" spans="1:14">
      <c r="A344" s="735" t="s">
        <v>728</v>
      </c>
      <c r="B344" s="736">
        <v>38399</v>
      </c>
      <c r="C344" s="736">
        <v>38437</v>
      </c>
      <c r="D344" s="736">
        <v>38031</v>
      </c>
      <c r="E344" s="736">
        <v>37776</v>
      </c>
      <c r="F344" s="736">
        <v>37521</v>
      </c>
      <c r="G344" s="736">
        <v>37100</v>
      </c>
      <c r="H344" s="736">
        <v>37029</v>
      </c>
      <c r="I344" s="736">
        <v>37824</v>
      </c>
      <c r="J344" s="736">
        <v>38240</v>
      </c>
      <c r="K344" s="736">
        <v>37730</v>
      </c>
      <c r="L344" s="736">
        <v>37205</v>
      </c>
      <c r="M344" s="736">
        <v>37354</v>
      </c>
      <c r="N344" s="568">
        <f t="shared" si="6"/>
        <v>37720.5</v>
      </c>
    </row>
    <row r="345" spans="1:14">
      <c r="A345" s="735" t="s">
        <v>832</v>
      </c>
      <c r="B345" s="736">
        <v>10222</v>
      </c>
      <c r="C345" s="736">
        <v>10229</v>
      </c>
      <c r="D345" s="736">
        <v>9792</v>
      </c>
      <c r="E345" s="736">
        <v>9877</v>
      </c>
      <c r="F345" s="736">
        <v>9775</v>
      </c>
      <c r="G345" s="736">
        <v>9700</v>
      </c>
      <c r="H345" s="736">
        <v>9780</v>
      </c>
      <c r="I345" s="736">
        <v>9943</v>
      </c>
      <c r="J345" s="736">
        <v>9981</v>
      </c>
      <c r="K345" s="736">
        <v>9866</v>
      </c>
      <c r="L345" s="736">
        <v>9842</v>
      </c>
      <c r="M345" s="736">
        <v>9936</v>
      </c>
      <c r="N345" s="568">
        <f t="shared" si="6"/>
        <v>9911.9166666666661</v>
      </c>
    </row>
    <row r="346" spans="1:14">
      <c r="A346" s="735" t="s">
        <v>729</v>
      </c>
      <c r="B346" s="736">
        <v>4968</v>
      </c>
      <c r="C346" s="736">
        <v>4917</v>
      </c>
      <c r="D346" s="736">
        <v>4842</v>
      </c>
      <c r="E346" s="736">
        <v>4795</v>
      </c>
      <c r="F346" s="736">
        <v>4631</v>
      </c>
      <c r="G346" s="736">
        <v>4673</v>
      </c>
      <c r="H346" s="736">
        <v>4601</v>
      </c>
      <c r="I346" s="736">
        <v>4580</v>
      </c>
      <c r="J346" s="736">
        <v>4557</v>
      </c>
      <c r="K346" s="736">
        <v>4465</v>
      </c>
      <c r="L346" s="736">
        <v>4454</v>
      </c>
      <c r="M346" s="736">
        <v>4449</v>
      </c>
      <c r="N346" s="568">
        <f t="shared" si="6"/>
        <v>4661</v>
      </c>
    </row>
    <row r="347" spans="1:14">
      <c r="A347" s="735" t="s">
        <v>730</v>
      </c>
      <c r="B347" s="736">
        <v>1572</v>
      </c>
      <c r="C347" s="736">
        <v>1589</v>
      </c>
      <c r="D347" s="736">
        <v>1579</v>
      </c>
      <c r="E347" s="736">
        <v>1580</v>
      </c>
      <c r="F347" s="736">
        <v>1560</v>
      </c>
      <c r="G347" s="736">
        <v>1557</v>
      </c>
      <c r="H347" s="736">
        <v>1509</v>
      </c>
      <c r="I347" s="736">
        <v>1569</v>
      </c>
      <c r="J347" s="736">
        <v>1549</v>
      </c>
      <c r="K347" s="736">
        <v>1510</v>
      </c>
      <c r="L347" s="736">
        <v>1498</v>
      </c>
      <c r="M347" s="736">
        <v>1547</v>
      </c>
      <c r="N347" s="568">
        <f t="shared" si="6"/>
        <v>1551.5833333333333</v>
      </c>
    </row>
    <row r="348" spans="1:14">
      <c r="A348" s="735" t="s">
        <v>833</v>
      </c>
      <c r="B348" s="736">
        <v>16175</v>
      </c>
      <c r="C348" s="736">
        <v>16232</v>
      </c>
      <c r="D348" s="736">
        <v>16123</v>
      </c>
      <c r="E348" s="736">
        <v>16009</v>
      </c>
      <c r="F348" s="736">
        <v>15867</v>
      </c>
      <c r="G348" s="736">
        <v>15613</v>
      </c>
      <c r="H348" s="736">
        <v>15688</v>
      </c>
      <c r="I348" s="736">
        <v>15751</v>
      </c>
      <c r="J348" s="736">
        <v>15681</v>
      </c>
      <c r="K348" s="736">
        <v>15580</v>
      </c>
      <c r="L348" s="736">
        <v>15507</v>
      </c>
      <c r="M348" s="736">
        <v>15673</v>
      </c>
      <c r="N348" s="568">
        <f t="shared" si="6"/>
        <v>15824.916666666666</v>
      </c>
    </row>
    <row r="349" spans="1:14">
      <c r="A349" s="735" t="s">
        <v>731</v>
      </c>
      <c r="B349" s="736">
        <v>10441</v>
      </c>
      <c r="C349" s="736">
        <v>10454</v>
      </c>
      <c r="D349" s="736">
        <v>10371</v>
      </c>
      <c r="E349" s="736">
        <v>10297</v>
      </c>
      <c r="F349" s="736">
        <v>10112</v>
      </c>
      <c r="G349" s="736">
        <v>9998</v>
      </c>
      <c r="H349" s="736">
        <v>9982</v>
      </c>
      <c r="I349" s="736">
        <v>10161</v>
      </c>
      <c r="J349" s="736">
        <v>10267</v>
      </c>
      <c r="K349" s="736">
        <v>10191</v>
      </c>
      <c r="L349" s="736">
        <v>10175</v>
      </c>
      <c r="M349" s="736">
        <v>10282</v>
      </c>
      <c r="N349" s="568">
        <f t="shared" si="6"/>
        <v>10227.583333333334</v>
      </c>
    </row>
    <row r="350" spans="1:14">
      <c r="A350" s="735" t="s">
        <v>732</v>
      </c>
      <c r="B350" s="736">
        <v>5934</v>
      </c>
      <c r="C350" s="736">
        <v>5957</v>
      </c>
      <c r="D350" s="736">
        <v>5934</v>
      </c>
      <c r="E350" s="736">
        <v>5972</v>
      </c>
      <c r="F350" s="736">
        <v>5931</v>
      </c>
      <c r="G350" s="736">
        <v>5752</v>
      </c>
      <c r="H350" s="736">
        <v>5717</v>
      </c>
      <c r="I350" s="736">
        <v>5735</v>
      </c>
      <c r="J350" s="736">
        <v>5752</v>
      </c>
      <c r="K350" s="736">
        <v>5687</v>
      </c>
      <c r="L350" s="736">
        <v>5730</v>
      </c>
      <c r="M350" s="736">
        <v>5855</v>
      </c>
      <c r="N350" s="568">
        <f t="shared" si="6"/>
        <v>5829.666666666667</v>
      </c>
    </row>
    <row r="351" spans="1:14">
      <c r="A351" s="735" t="s">
        <v>733</v>
      </c>
      <c r="B351" s="736">
        <v>2619</v>
      </c>
      <c r="C351" s="736">
        <v>2619</v>
      </c>
      <c r="D351" s="736">
        <v>2621</v>
      </c>
      <c r="E351" s="736">
        <v>2610</v>
      </c>
      <c r="F351" s="736">
        <v>2602</v>
      </c>
      <c r="G351" s="736">
        <v>2578</v>
      </c>
      <c r="H351" s="736">
        <v>2604</v>
      </c>
      <c r="I351" s="736">
        <v>2630</v>
      </c>
      <c r="J351" s="736">
        <v>2627</v>
      </c>
      <c r="K351" s="736">
        <v>2629</v>
      </c>
      <c r="L351" s="736">
        <v>2649</v>
      </c>
      <c r="M351" s="736">
        <v>2691</v>
      </c>
      <c r="N351" s="568">
        <f t="shared" si="6"/>
        <v>2623.25</v>
      </c>
    </row>
    <row r="352" spans="1:14" ht="13.5" thickBot="1">
      <c r="A352" s="739" t="s">
        <v>734</v>
      </c>
      <c r="B352" s="740">
        <v>102</v>
      </c>
      <c r="C352" s="740">
        <v>101</v>
      </c>
      <c r="D352" s="740">
        <v>96</v>
      </c>
      <c r="E352" s="740">
        <v>92</v>
      </c>
      <c r="F352" s="740">
        <v>87</v>
      </c>
      <c r="G352" s="740">
        <v>81</v>
      </c>
      <c r="H352" s="740">
        <v>77</v>
      </c>
      <c r="I352" s="740">
        <v>71</v>
      </c>
      <c r="J352" s="740">
        <v>80</v>
      </c>
      <c r="K352" s="740">
        <v>79</v>
      </c>
      <c r="L352" s="740">
        <v>77</v>
      </c>
      <c r="M352" s="740">
        <v>83</v>
      </c>
      <c r="N352" s="353">
        <f t="shared" si="6"/>
        <v>85.5</v>
      </c>
    </row>
    <row r="353" spans="1:14" ht="13.5" thickTop="1">
      <c r="A353" s="698"/>
      <c r="L353" s="24"/>
      <c r="N353" s="24">
        <f>SUM(N7:N352)</f>
        <v>2066618.0000000016</v>
      </c>
    </row>
    <row r="354" spans="1:14">
      <c r="A354" s="698"/>
      <c r="L354" s="24"/>
    </row>
    <row r="355" spans="1:14">
      <c r="A355" s="698"/>
      <c r="L355" s="24"/>
    </row>
    <row r="356" spans="1:14">
      <c r="A356" s="698"/>
      <c r="L356" s="24"/>
    </row>
    <row r="357" spans="1:14">
      <c r="A357" s="698"/>
    </row>
    <row r="358" spans="1:14">
      <c r="A358" s="698"/>
    </row>
    <row r="359" spans="1:14">
      <c r="A359" s="698"/>
    </row>
    <row r="360" spans="1:14">
      <c r="A360" s="698"/>
    </row>
    <row r="361" spans="1:14">
      <c r="A361" s="698"/>
    </row>
    <row r="362" spans="1:14">
      <c r="A362" s="698"/>
    </row>
    <row r="363" spans="1:14">
      <c r="A363" s="698"/>
    </row>
    <row r="364" spans="1:14">
      <c r="A364" s="698"/>
    </row>
    <row r="365" spans="1:14">
      <c r="A365" s="698"/>
    </row>
    <row r="366" spans="1:14">
      <c r="A366" s="698"/>
    </row>
    <row r="367" spans="1:14">
      <c r="A367" s="698"/>
    </row>
    <row r="368" spans="1:14">
      <c r="A368" s="698"/>
    </row>
    <row r="369" spans="1:1">
      <c r="A369" s="698"/>
    </row>
    <row r="370" spans="1:1">
      <c r="A370" s="698"/>
    </row>
    <row r="371" spans="1:1">
      <c r="A371" s="698"/>
    </row>
    <row r="372" spans="1:1">
      <c r="A372" s="698"/>
    </row>
    <row r="373" spans="1:1">
      <c r="A373" s="698"/>
    </row>
    <row r="374" spans="1:1">
      <c r="A374" s="698"/>
    </row>
    <row r="375" spans="1:1">
      <c r="A375" s="698"/>
    </row>
    <row r="376" spans="1:1">
      <c r="A376" s="698"/>
    </row>
    <row r="377" spans="1:1">
      <c r="A377" s="698"/>
    </row>
    <row r="378" spans="1:1">
      <c r="A378" s="698"/>
    </row>
    <row r="379" spans="1:1">
      <c r="A379" s="698"/>
    </row>
    <row r="380" spans="1:1">
      <c r="A380" s="698"/>
    </row>
    <row r="381" spans="1:1">
      <c r="A381" s="698"/>
    </row>
    <row r="382" spans="1:1">
      <c r="A382" s="698"/>
    </row>
    <row r="383" spans="1:1">
      <c r="A383" s="698"/>
    </row>
    <row r="384" spans="1:1">
      <c r="A384" s="698"/>
    </row>
  </sheetData>
  <mergeCells count="1">
    <mergeCell ref="A4:A5"/>
  </mergeCells>
  <hyperlinks>
    <hyperlink ref="A1" location="INDICE!C3" display="Volver al Indice"/>
  </hyperlinks>
  <pageMargins left="0.7" right="0.7" top="0.75" bottom="0.75" header="0.3" footer="0.3"/>
  <pageSetup paperSize="1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zoomScale="90" zoomScaleNormal="90" workbookViewId="0">
      <selection activeCell="J31" sqref="J31"/>
    </sheetView>
  </sheetViews>
  <sheetFormatPr baseColWidth="10" defaultRowHeight="12.75"/>
  <cols>
    <col min="1" max="1" width="19.42578125" bestFit="1" customWidth="1"/>
    <col min="2" max="9" width="9.85546875" bestFit="1" customWidth="1"/>
    <col min="10" max="11" width="9.85546875" customWidth="1"/>
    <col min="12" max="12" width="10.85546875" bestFit="1" customWidth="1"/>
    <col min="13" max="13" width="10.28515625" bestFit="1" customWidth="1"/>
    <col min="14" max="14" width="11" bestFit="1" customWidth="1"/>
  </cols>
  <sheetData>
    <row r="1" spans="1:14">
      <c r="A1" s="2" t="s">
        <v>9</v>
      </c>
      <c r="B1" s="2"/>
      <c r="C1" s="2"/>
      <c r="D1" s="2"/>
      <c r="E1" s="2"/>
      <c r="F1" s="2"/>
      <c r="G1" s="2"/>
    </row>
    <row r="2" spans="1:14">
      <c r="A2" s="320" t="s">
        <v>367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107"/>
      <c r="M2" s="107"/>
    </row>
    <row r="3" spans="1:14" ht="13.5" thickBot="1">
      <c r="A3" s="188" t="s">
        <v>401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ht="15.75" thickTop="1">
      <c r="A4" s="334" t="s">
        <v>223</v>
      </c>
      <c r="B4" s="333" t="s">
        <v>0</v>
      </c>
      <c r="C4" s="333" t="s">
        <v>1</v>
      </c>
      <c r="D4" s="333" t="s">
        <v>2</v>
      </c>
      <c r="E4" s="333" t="s">
        <v>3</v>
      </c>
      <c r="F4" s="333" t="s">
        <v>4</v>
      </c>
      <c r="G4" s="333" t="s">
        <v>10</v>
      </c>
      <c r="H4" s="217" t="s">
        <v>5</v>
      </c>
      <c r="I4" s="217" t="s">
        <v>6</v>
      </c>
      <c r="J4" s="217" t="s">
        <v>7</v>
      </c>
      <c r="K4" s="217" t="s">
        <v>8</v>
      </c>
      <c r="L4" s="217" t="s">
        <v>11</v>
      </c>
      <c r="M4" s="218" t="s">
        <v>12</v>
      </c>
      <c r="N4" s="363" t="s">
        <v>13</v>
      </c>
    </row>
    <row r="5" spans="1:14">
      <c r="A5" s="318" t="s">
        <v>269</v>
      </c>
      <c r="B5" s="337">
        <v>280</v>
      </c>
      <c r="C5" s="337">
        <v>284</v>
      </c>
      <c r="D5" s="337">
        <v>288</v>
      </c>
      <c r="E5" s="337">
        <v>287</v>
      </c>
      <c r="F5" s="337">
        <v>287</v>
      </c>
      <c r="G5" s="337">
        <v>286</v>
      </c>
      <c r="H5" s="331">
        <v>288</v>
      </c>
      <c r="I5" s="323">
        <v>299</v>
      </c>
      <c r="J5" s="687">
        <v>298</v>
      </c>
      <c r="K5" s="323">
        <v>303</v>
      </c>
      <c r="L5" s="323">
        <v>304</v>
      </c>
      <c r="M5" s="324">
        <v>304</v>
      </c>
      <c r="N5" s="362">
        <f t="shared" ref="N5:N20" si="0">AVERAGE(B5:M5)</f>
        <v>292.33333333333331</v>
      </c>
    </row>
    <row r="6" spans="1:14">
      <c r="A6" s="316" t="s">
        <v>308</v>
      </c>
      <c r="B6" s="338">
        <v>344</v>
      </c>
      <c r="C6" s="338">
        <v>347</v>
      </c>
      <c r="D6" s="338">
        <v>350</v>
      </c>
      <c r="E6" s="338">
        <v>356</v>
      </c>
      <c r="F6" s="338">
        <v>357</v>
      </c>
      <c r="G6" s="338">
        <v>358</v>
      </c>
      <c r="H6" s="332">
        <v>358</v>
      </c>
      <c r="I6" s="173">
        <v>360</v>
      </c>
      <c r="J6" s="440">
        <v>361</v>
      </c>
      <c r="K6" s="173">
        <v>361</v>
      </c>
      <c r="L6" s="173">
        <v>364</v>
      </c>
      <c r="M6" s="174">
        <v>366</v>
      </c>
      <c r="N6" s="163">
        <f>AVERAGE(B6:M6)</f>
        <v>356.83333333333331</v>
      </c>
    </row>
    <row r="7" spans="1:14">
      <c r="A7" s="316" t="s">
        <v>309</v>
      </c>
      <c r="B7" s="338">
        <v>337</v>
      </c>
      <c r="C7" s="338">
        <v>342</v>
      </c>
      <c r="D7" s="338">
        <v>343</v>
      </c>
      <c r="E7" s="338">
        <v>345</v>
      </c>
      <c r="F7" s="338">
        <v>344</v>
      </c>
      <c r="G7" s="338">
        <v>339</v>
      </c>
      <c r="H7" s="332">
        <v>335</v>
      </c>
      <c r="I7" s="173">
        <v>340</v>
      </c>
      <c r="J7" s="440">
        <v>341</v>
      </c>
      <c r="K7" s="173">
        <v>340</v>
      </c>
      <c r="L7" s="173">
        <v>338</v>
      </c>
      <c r="M7" s="174">
        <v>340</v>
      </c>
      <c r="N7" s="163">
        <f t="shared" si="0"/>
        <v>340.33333333333331</v>
      </c>
    </row>
    <row r="8" spans="1:14">
      <c r="A8" s="316" t="s">
        <v>310</v>
      </c>
      <c r="B8" s="338">
        <v>175</v>
      </c>
      <c r="C8" s="338">
        <v>172</v>
      </c>
      <c r="D8" s="338">
        <v>175</v>
      </c>
      <c r="E8" s="338">
        <v>172</v>
      </c>
      <c r="F8" s="338">
        <v>178</v>
      </c>
      <c r="G8" s="338">
        <v>176</v>
      </c>
      <c r="H8" s="332">
        <v>173</v>
      </c>
      <c r="I8" s="173">
        <v>175</v>
      </c>
      <c r="J8" s="440">
        <v>175</v>
      </c>
      <c r="K8" s="173">
        <v>177</v>
      </c>
      <c r="L8" s="173">
        <v>176</v>
      </c>
      <c r="M8" s="174">
        <v>174</v>
      </c>
      <c r="N8" s="163">
        <f t="shared" si="0"/>
        <v>174.83333333333334</v>
      </c>
    </row>
    <row r="9" spans="1:14">
      <c r="A9" s="316" t="s">
        <v>311</v>
      </c>
      <c r="B9" s="338">
        <v>700</v>
      </c>
      <c r="C9" s="338">
        <v>703</v>
      </c>
      <c r="D9" s="338">
        <v>701</v>
      </c>
      <c r="E9" s="338">
        <v>705</v>
      </c>
      <c r="F9" s="338">
        <v>703</v>
      </c>
      <c r="G9" s="338">
        <v>701</v>
      </c>
      <c r="H9" s="332">
        <v>698</v>
      </c>
      <c r="I9" s="173">
        <v>689</v>
      </c>
      <c r="J9" s="440">
        <v>678</v>
      </c>
      <c r="K9" s="173">
        <v>679</v>
      </c>
      <c r="L9" s="173">
        <v>682</v>
      </c>
      <c r="M9" s="174">
        <v>685</v>
      </c>
      <c r="N9" s="163">
        <f t="shared" si="0"/>
        <v>693.66666666666663</v>
      </c>
    </row>
    <row r="10" spans="1:14">
      <c r="A10" s="316" t="s">
        <v>368</v>
      </c>
      <c r="B10" s="338">
        <v>2381</v>
      </c>
      <c r="C10" s="338">
        <v>2388</v>
      </c>
      <c r="D10" s="338">
        <v>2383</v>
      </c>
      <c r="E10" s="338">
        <v>2365</v>
      </c>
      <c r="F10" s="338">
        <v>2357</v>
      </c>
      <c r="G10" s="338">
        <v>2365</v>
      </c>
      <c r="H10" s="332">
        <v>2352</v>
      </c>
      <c r="I10" s="173">
        <v>2365</v>
      </c>
      <c r="J10" s="440">
        <v>2367</v>
      </c>
      <c r="K10" s="173">
        <v>2374</v>
      </c>
      <c r="L10" s="173">
        <v>2390</v>
      </c>
      <c r="M10" s="174">
        <v>2386</v>
      </c>
      <c r="N10" s="163">
        <f t="shared" si="0"/>
        <v>2372.75</v>
      </c>
    </row>
    <row r="11" spans="1:14">
      <c r="A11" s="316" t="s">
        <v>312</v>
      </c>
      <c r="B11" s="338">
        <v>801</v>
      </c>
      <c r="C11" s="338">
        <v>799</v>
      </c>
      <c r="D11" s="338">
        <v>801</v>
      </c>
      <c r="E11" s="338">
        <v>799</v>
      </c>
      <c r="F11" s="338">
        <v>802</v>
      </c>
      <c r="G11" s="338">
        <v>808</v>
      </c>
      <c r="H11" s="332">
        <v>805</v>
      </c>
      <c r="I11" s="173">
        <v>804</v>
      </c>
      <c r="J11" s="440">
        <v>811</v>
      </c>
      <c r="K11" s="173">
        <v>821</v>
      </c>
      <c r="L11" s="173">
        <v>819</v>
      </c>
      <c r="M11" s="174">
        <v>830</v>
      </c>
      <c r="N11" s="163">
        <f t="shared" si="0"/>
        <v>808.33333333333337</v>
      </c>
    </row>
    <row r="12" spans="1:14">
      <c r="A12" s="316" t="s">
        <v>313</v>
      </c>
      <c r="B12" s="338">
        <v>915</v>
      </c>
      <c r="C12" s="338">
        <v>909</v>
      </c>
      <c r="D12" s="338">
        <v>923</v>
      </c>
      <c r="E12" s="338">
        <v>936</v>
      </c>
      <c r="F12" s="338">
        <v>939</v>
      </c>
      <c r="G12" s="338">
        <v>929</v>
      </c>
      <c r="H12" s="332">
        <v>932</v>
      </c>
      <c r="I12" s="173">
        <v>930</v>
      </c>
      <c r="J12" s="440">
        <v>928</v>
      </c>
      <c r="K12" s="173">
        <v>942</v>
      </c>
      <c r="L12" s="173">
        <v>937</v>
      </c>
      <c r="M12" s="174">
        <v>951</v>
      </c>
      <c r="N12" s="163">
        <f t="shared" si="0"/>
        <v>930.91666666666663</v>
      </c>
    </row>
    <row r="13" spans="1:14">
      <c r="A13" s="316" t="s">
        <v>369</v>
      </c>
      <c r="B13" s="338">
        <v>5561</v>
      </c>
      <c r="C13" s="338">
        <v>5632</v>
      </c>
      <c r="D13" s="338">
        <v>5639</v>
      </c>
      <c r="E13" s="338">
        <v>5652</v>
      </c>
      <c r="F13" s="338">
        <v>5669</v>
      </c>
      <c r="G13" s="338">
        <v>5679</v>
      </c>
      <c r="H13" s="332">
        <v>5684</v>
      </c>
      <c r="I13" s="173">
        <v>5704</v>
      </c>
      <c r="J13" s="440">
        <v>5714</v>
      </c>
      <c r="K13" s="173">
        <v>5757</v>
      </c>
      <c r="L13" s="173">
        <v>5820</v>
      </c>
      <c r="M13" s="174">
        <v>5842</v>
      </c>
      <c r="N13" s="163">
        <f t="shared" si="0"/>
        <v>5696.083333333333</v>
      </c>
    </row>
    <row r="14" spans="1:14">
      <c r="A14" s="316" t="s">
        <v>314</v>
      </c>
      <c r="B14" s="338">
        <v>1813</v>
      </c>
      <c r="C14" s="338">
        <v>1809</v>
      </c>
      <c r="D14" s="338">
        <v>1799</v>
      </c>
      <c r="E14" s="338">
        <v>1803</v>
      </c>
      <c r="F14" s="338">
        <v>1803</v>
      </c>
      <c r="G14" s="338">
        <v>1805</v>
      </c>
      <c r="H14" s="332">
        <v>1790</v>
      </c>
      <c r="I14" s="173">
        <v>1786</v>
      </c>
      <c r="J14" s="440">
        <v>1776</v>
      </c>
      <c r="K14" s="173">
        <v>1791</v>
      </c>
      <c r="L14" s="173">
        <v>1798</v>
      </c>
      <c r="M14" s="174">
        <v>1798</v>
      </c>
      <c r="N14" s="163">
        <f t="shared" si="0"/>
        <v>1797.5833333333333</v>
      </c>
    </row>
    <row r="15" spans="1:14">
      <c r="A15" s="316" t="s">
        <v>315</v>
      </c>
      <c r="B15" s="338">
        <v>544</v>
      </c>
      <c r="C15" s="338">
        <v>544</v>
      </c>
      <c r="D15" s="338">
        <v>538</v>
      </c>
      <c r="E15" s="338">
        <v>537</v>
      </c>
      <c r="F15" s="338">
        <v>547</v>
      </c>
      <c r="G15" s="338">
        <v>550</v>
      </c>
      <c r="H15" s="332">
        <v>550</v>
      </c>
      <c r="I15" s="173">
        <v>548</v>
      </c>
      <c r="J15" s="440">
        <v>558</v>
      </c>
      <c r="K15" s="173">
        <v>569</v>
      </c>
      <c r="L15" s="173">
        <v>576</v>
      </c>
      <c r="M15" s="174">
        <v>581</v>
      </c>
      <c r="N15" s="163">
        <f t="shared" si="0"/>
        <v>553.5</v>
      </c>
    </row>
    <row r="16" spans="1:14">
      <c r="A16" s="316" t="s">
        <v>316</v>
      </c>
      <c r="B16" s="338">
        <v>3179</v>
      </c>
      <c r="C16" s="338">
        <v>3206</v>
      </c>
      <c r="D16" s="338">
        <v>3219</v>
      </c>
      <c r="E16" s="338">
        <v>3238</v>
      </c>
      <c r="F16" s="338">
        <v>3237</v>
      </c>
      <c r="G16" s="338">
        <v>3228</v>
      </c>
      <c r="H16" s="332">
        <v>3242</v>
      </c>
      <c r="I16" s="173">
        <v>3264</v>
      </c>
      <c r="J16" s="440">
        <v>3286</v>
      </c>
      <c r="K16" s="173">
        <v>3282</v>
      </c>
      <c r="L16" s="173">
        <v>3270</v>
      </c>
      <c r="M16" s="174">
        <v>3282</v>
      </c>
      <c r="N16" s="163">
        <f t="shared" si="0"/>
        <v>3244.4166666666665</v>
      </c>
    </row>
    <row r="17" spans="1:15">
      <c r="A17" s="316" t="s">
        <v>317</v>
      </c>
      <c r="B17" s="338">
        <v>130</v>
      </c>
      <c r="C17" s="338">
        <v>129</v>
      </c>
      <c r="D17" s="338">
        <v>129</v>
      </c>
      <c r="E17" s="338">
        <v>129</v>
      </c>
      <c r="F17" s="338">
        <v>126</v>
      </c>
      <c r="G17" s="338">
        <v>125</v>
      </c>
      <c r="H17" s="332">
        <v>123</v>
      </c>
      <c r="I17" s="173">
        <v>126</v>
      </c>
      <c r="J17" s="440">
        <v>127</v>
      </c>
      <c r="K17" s="173">
        <v>127</v>
      </c>
      <c r="L17" s="173">
        <v>127</v>
      </c>
      <c r="M17" s="174">
        <v>127</v>
      </c>
      <c r="N17" s="163">
        <f t="shared" si="0"/>
        <v>127.08333333333333</v>
      </c>
    </row>
    <row r="18" spans="1:15">
      <c r="A18" s="316" t="s">
        <v>318</v>
      </c>
      <c r="B18" s="338">
        <v>99</v>
      </c>
      <c r="C18" s="338">
        <v>101</v>
      </c>
      <c r="D18" s="338">
        <v>101</v>
      </c>
      <c r="E18" s="338">
        <v>101</v>
      </c>
      <c r="F18" s="338">
        <v>104</v>
      </c>
      <c r="G18" s="338">
        <v>105</v>
      </c>
      <c r="H18" s="332">
        <v>106</v>
      </c>
      <c r="I18" s="173">
        <v>106</v>
      </c>
      <c r="J18" s="440">
        <v>106</v>
      </c>
      <c r="K18" s="173">
        <v>106</v>
      </c>
      <c r="L18" s="173">
        <v>106</v>
      </c>
      <c r="M18" s="174">
        <v>106</v>
      </c>
      <c r="N18" s="163">
        <f t="shared" si="0"/>
        <v>103.91666666666667</v>
      </c>
    </row>
    <row r="19" spans="1:15">
      <c r="A19" s="319" t="s">
        <v>319</v>
      </c>
      <c r="B19" s="339">
        <v>6597</v>
      </c>
      <c r="C19" s="339">
        <v>6606</v>
      </c>
      <c r="D19" s="339">
        <v>6642</v>
      </c>
      <c r="E19" s="339">
        <v>6643</v>
      </c>
      <c r="F19" s="339">
        <v>6673</v>
      </c>
      <c r="G19" s="339">
        <v>6679</v>
      </c>
      <c r="H19" s="332">
        <v>6653</v>
      </c>
      <c r="I19" s="325">
        <v>6664</v>
      </c>
      <c r="J19" s="440">
        <v>6658</v>
      </c>
      <c r="K19" s="325">
        <v>6679</v>
      </c>
      <c r="L19" s="325">
        <v>6698</v>
      </c>
      <c r="M19" s="326">
        <v>6706</v>
      </c>
      <c r="N19" s="177">
        <f t="shared" si="0"/>
        <v>6658.166666666667</v>
      </c>
    </row>
    <row r="20" spans="1:15" ht="13.5" thickBot="1">
      <c r="A20" s="327" t="s">
        <v>86</v>
      </c>
      <c r="B20" s="340">
        <f t="shared" ref="B20:G20" si="1">SUM(B5:B19)</f>
        <v>23856</v>
      </c>
      <c r="C20" s="340">
        <f t="shared" si="1"/>
        <v>23971</v>
      </c>
      <c r="D20" s="340">
        <f t="shared" si="1"/>
        <v>24031</v>
      </c>
      <c r="E20" s="340">
        <f t="shared" si="1"/>
        <v>24068</v>
      </c>
      <c r="F20" s="340">
        <f t="shared" si="1"/>
        <v>24126</v>
      </c>
      <c r="G20" s="340">
        <f t="shared" si="1"/>
        <v>24133</v>
      </c>
      <c r="H20" s="328">
        <f t="shared" ref="H20:M20" si="2">SUM(H5:H19)</f>
        <v>24089</v>
      </c>
      <c r="I20" s="328">
        <f t="shared" si="2"/>
        <v>24160</v>
      </c>
      <c r="J20" s="328">
        <f t="shared" si="2"/>
        <v>24184</v>
      </c>
      <c r="K20" s="328">
        <f t="shared" si="2"/>
        <v>24308</v>
      </c>
      <c r="L20" s="328">
        <f t="shared" si="2"/>
        <v>24405</v>
      </c>
      <c r="M20" s="328">
        <f t="shared" si="2"/>
        <v>24478</v>
      </c>
      <c r="N20" s="722">
        <f t="shared" si="0"/>
        <v>24150.75</v>
      </c>
      <c r="O20" s="11"/>
    </row>
    <row r="21" spans="1:15" ht="13.5" thickTop="1"/>
    <row r="22" spans="1:15">
      <c r="A22" s="320" t="s">
        <v>333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107"/>
      <c r="M22" s="107"/>
    </row>
    <row r="23" spans="1:15" ht="13.5" thickBot="1">
      <c r="A23" s="107" t="s">
        <v>334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5" ht="17.25" customHeight="1" thickTop="1">
      <c r="A24" s="334" t="s">
        <v>223</v>
      </c>
      <c r="B24" s="333" t="s">
        <v>0</v>
      </c>
      <c r="C24" s="333" t="s">
        <v>1</v>
      </c>
      <c r="D24" s="333" t="s">
        <v>2</v>
      </c>
      <c r="E24" s="333" t="s">
        <v>3</v>
      </c>
      <c r="F24" s="333" t="s">
        <v>4</v>
      </c>
      <c r="G24" s="333" t="s">
        <v>10</v>
      </c>
      <c r="H24" s="217" t="s">
        <v>5</v>
      </c>
      <c r="I24" s="217" t="s">
        <v>6</v>
      </c>
      <c r="J24" s="217" t="s">
        <v>7</v>
      </c>
      <c r="K24" s="217" t="s">
        <v>8</v>
      </c>
      <c r="L24" s="217" t="s">
        <v>11</v>
      </c>
      <c r="M24" s="218" t="s">
        <v>12</v>
      </c>
      <c r="N24" s="363" t="s">
        <v>41</v>
      </c>
    </row>
    <row r="25" spans="1:15">
      <c r="A25" s="318" t="s">
        <v>269</v>
      </c>
      <c r="B25" s="341">
        <v>15612.24</v>
      </c>
      <c r="C25" s="341">
        <v>15806</v>
      </c>
      <c r="D25" s="341">
        <v>15957.939</v>
      </c>
      <c r="E25" s="341">
        <v>16003</v>
      </c>
      <c r="F25" s="341">
        <v>15915.190999999999</v>
      </c>
      <c r="G25" s="341">
        <v>15907.757</v>
      </c>
      <c r="H25" s="189">
        <v>16058.303999999998</v>
      </c>
      <c r="I25" s="189">
        <v>16550.832999999999</v>
      </c>
      <c r="J25" s="324">
        <v>16485.782000000003</v>
      </c>
      <c r="K25" s="359">
        <v>16889.097999999998</v>
      </c>
      <c r="L25" s="355">
        <v>16820.329999999998</v>
      </c>
      <c r="M25" s="723">
        <f>+I25+K25</f>
        <v>33439.930999999997</v>
      </c>
      <c r="N25" s="362">
        <f>SUM(B25:M25)</f>
        <v>211446.40499999997</v>
      </c>
    </row>
    <row r="26" spans="1:15">
      <c r="A26" s="316" t="s">
        <v>308</v>
      </c>
      <c r="B26" s="342">
        <v>19115.7</v>
      </c>
      <c r="C26" s="342">
        <v>19348</v>
      </c>
      <c r="D26" s="342">
        <v>19422.37</v>
      </c>
      <c r="E26" s="342">
        <v>19772</v>
      </c>
      <c r="F26" s="342">
        <v>19905.606</v>
      </c>
      <c r="G26" s="342">
        <v>19911.182000000001</v>
      </c>
      <c r="H26" s="191">
        <v>19907.465</v>
      </c>
      <c r="I26" s="191">
        <v>20046.86</v>
      </c>
      <c r="J26" s="174">
        <v>20039.425999999999</v>
      </c>
      <c r="K26" s="358">
        <v>20128.637999999999</v>
      </c>
      <c r="L26" s="356">
        <v>20279.185000000001</v>
      </c>
      <c r="M26" s="721">
        <f t="shared" ref="M26:M39" si="3">+I26+K26</f>
        <v>40175.498</v>
      </c>
      <c r="N26" s="163">
        <f t="shared" ref="N26:N39" si="4">SUM(B26:M26)</f>
        <v>258051.93000000002</v>
      </c>
    </row>
    <row r="27" spans="1:15">
      <c r="A27" s="316" t="s">
        <v>309</v>
      </c>
      <c r="B27" s="342">
        <v>18755.133000000002</v>
      </c>
      <c r="C27" s="342">
        <v>18993</v>
      </c>
      <c r="D27" s="342">
        <v>19108.267</v>
      </c>
      <c r="E27" s="342">
        <v>19127</v>
      </c>
      <c r="F27" s="342">
        <v>19085.963000000003</v>
      </c>
      <c r="G27" s="342">
        <v>18835.053</v>
      </c>
      <c r="H27" s="191">
        <v>18571.131000000001</v>
      </c>
      <c r="I27" s="191">
        <v>18942.851000000002</v>
      </c>
      <c r="J27" s="174">
        <v>18974.448</v>
      </c>
      <c r="K27" s="358">
        <v>18875.942000000003</v>
      </c>
      <c r="L27" s="356">
        <v>18809.031999999999</v>
      </c>
      <c r="M27" s="721">
        <f t="shared" si="3"/>
        <v>37818.793000000005</v>
      </c>
      <c r="N27" s="163">
        <f t="shared" si="4"/>
        <v>245896.61300000001</v>
      </c>
    </row>
    <row r="28" spans="1:15">
      <c r="A28" s="316" t="s">
        <v>310</v>
      </c>
      <c r="B28" s="342">
        <v>9687.0229999999992</v>
      </c>
      <c r="C28" s="342">
        <v>9577</v>
      </c>
      <c r="D28" s="342">
        <v>9640.5580000000009</v>
      </c>
      <c r="E28" s="342">
        <v>9548</v>
      </c>
      <c r="F28" s="342">
        <v>9917.49</v>
      </c>
      <c r="G28" s="342">
        <v>9620.1130000000012</v>
      </c>
      <c r="H28" s="191">
        <v>9646.134</v>
      </c>
      <c r="I28" s="191">
        <v>9757.65</v>
      </c>
      <c r="J28" s="174">
        <v>9653.5679999999993</v>
      </c>
      <c r="K28" s="358">
        <v>9845.003999999999</v>
      </c>
      <c r="L28" s="356">
        <v>9757.65</v>
      </c>
      <c r="M28" s="721">
        <f t="shared" si="3"/>
        <v>19602.653999999999</v>
      </c>
      <c r="N28" s="163">
        <f t="shared" si="4"/>
        <v>126252.844</v>
      </c>
    </row>
    <row r="29" spans="1:15">
      <c r="A29" s="316" t="s">
        <v>311</v>
      </c>
      <c r="B29" s="342">
        <v>39002.720000000001</v>
      </c>
      <c r="C29" s="342">
        <v>38897</v>
      </c>
      <c r="D29" s="342">
        <v>38972.983</v>
      </c>
      <c r="E29" s="342">
        <v>39248</v>
      </c>
      <c r="F29" s="342">
        <v>39149.550000000003</v>
      </c>
      <c r="G29" s="342">
        <v>39038.035000000003</v>
      </c>
      <c r="H29" s="191">
        <v>38614.275000000001</v>
      </c>
      <c r="I29" s="191">
        <v>38157.059000000001</v>
      </c>
      <c r="J29" s="174">
        <v>37566.024000000005</v>
      </c>
      <c r="K29" s="358">
        <v>37666.388000000006</v>
      </c>
      <c r="L29" s="356">
        <v>37999.077000000005</v>
      </c>
      <c r="M29" s="721">
        <f t="shared" si="3"/>
        <v>75823.447000000015</v>
      </c>
      <c r="N29" s="163">
        <f t="shared" si="4"/>
        <v>500134.55800000008</v>
      </c>
    </row>
    <row r="30" spans="1:15">
      <c r="A30" s="316" t="s">
        <v>368</v>
      </c>
      <c r="B30" s="342">
        <v>132133.45000000001</v>
      </c>
      <c r="C30" s="342">
        <v>132355</v>
      </c>
      <c r="D30" s="342">
        <v>132211.51</v>
      </c>
      <c r="E30" s="342">
        <v>131338</v>
      </c>
      <c r="F30" s="342">
        <v>130836.149</v>
      </c>
      <c r="G30" s="342">
        <v>131122.37</v>
      </c>
      <c r="H30" s="191">
        <v>130765.52100000001</v>
      </c>
      <c r="I30" s="191">
        <v>131306.37300000002</v>
      </c>
      <c r="J30" s="174">
        <v>131555.42700000003</v>
      </c>
      <c r="K30" s="358">
        <v>131769.163</v>
      </c>
      <c r="L30" s="356">
        <v>132750.50600000002</v>
      </c>
      <c r="M30" s="721">
        <f t="shared" si="3"/>
        <v>263075.53600000002</v>
      </c>
      <c r="N30" s="163">
        <f t="shared" si="4"/>
        <v>1711219.0050000004</v>
      </c>
    </row>
    <row r="31" spans="1:15">
      <c r="A31" s="316" t="s">
        <v>312</v>
      </c>
      <c r="B31" s="342">
        <v>44483.732000000004</v>
      </c>
      <c r="C31" s="342">
        <v>44268</v>
      </c>
      <c r="D31" s="342">
        <v>44372.218000000001</v>
      </c>
      <c r="E31" s="342">
        <v>44296</v>
      </c>
      <c r="F31" s="342">
        <v>44591.530999999995</v>
      </c>
      <c r="G31" s="342">
        <v>44838.724999999991</v>
      </c>
      <c r="H31" s="191">
        <v>44559.934999999998</v>
      </c>
      <c r="I31" s="191">
        <v>44691.895999999993</v>
      </c>
      <c r="J31" s="174">
        <v>45169.556000000011</v>
      </c>
      <c r="K31" s="358">
        <v>45533.841999999997</v>
      </c>
      <c r="L31" s="356">
        <v>45645.357000000004</v>
      </c>
      <c r="M31" s="721">
        <f t="shared" si="3"/>
        <v>90225.737999999983</v>
      </c>
      <c r="N31" s="163">
        <f t="shared" si="4"/>
        <v>582676.53</v>
      </c>
    </row>
    <row r="32" spans="1:15">
      <c r="A32" s="316" t="s">
        <v>313</v>
      </c>
      <c r="B32" s="342">
        <v>50843.860999999997</v>
      </c>
      <c r="C32" s="342">
        <v>50346</v>
      </c>
      <c r="D32" s="342">
        <v>51217.440000000002</v>
      </c>
      <c r="E32" s="342">
        <v>52039</v>
      </c>
      <c r="F32" s="342">
        <v>52213.65</v>
      </c>
      <c r="G32" s="342">
        <v>51576.148000000001</v>
      </c>
      <c r="H32" s="191">
        <v>51564.999000000003</v>
      </c>
      <c r="I32" s="191">
        <v>51678.373000000007</v>
      </c>
      <c r="J32" s="174">
        <v>51522.252000000008</v>
      </c>
      <c r="K32" s="358">
        <v>52299.145000000004</v>
      </c>
      <c r="L32" s="356">
        <v>51843.788</v>
      </c>
      <c r="M32" s="721">
        <f t="shared" si="3"/>
        <v>103977.51800000001</v>
      </c>
      <c r="N32" s="163">
        <f t="shared" si="4"/>
        <v>671122.174</v>
      </c>
    </row>
    <row r="33" spans="1:14">
      <c r="A33" s="316" t="s">
        <v>369</v>
      </c>
      <c r="B33" s="342">
        <v>308652.12900000002</v>
      </c>
      <c r="C33" s="342">
        <v>312841</v>
      </c>
      <c r="D33" s="342">
        <v>312952.92800000001</v>
      </c>
      <c r="E33" s="342">
        <v>313903</v>
      </c>
      <c r="F33" s="342">
        <v>314911.89000000007</v>
      </c>
      <c r="G33" s="342">
        <v>315731.53000000009</v>
      </c>
      <c r="H33" s="191">
        <v>315330.07300000009</v>
      </c>
      <c r="I33" s="191">
        <v>316417.35600000009</v>
      </c>
      <c r="J33" s="174">
        <v>316902.45400000003</v>
      </c>
      <c r="K33" s="358">
        <v>319775.84800000011</v>
      </c>
      <c r="L33" s="356">
        <v>323255.14800000004</v>
      </c>
      <c r="M33" s="721">
        <f t="shared" si="3"/>
        <v>636193.20400000014</v>
      </c>
      <c r="N33" s="163">
        <f t="shared" si="4"/>
        <v>4106866.5600000005</v>
      </c>
    </row>
    <row r="34" spans="1:14">
      <c r="A34" s="316" t="s">
        <v>314</v>
      </c>
      <c r="B34" s="342">
        <v>100526.09699999999</v>
      </c>
      <c r="C34" s="342">
        <v>100416</v>
      </c>
      <c r="D34" s="342">
        <v>99972.236999999994</v>
      </c>
      <c r="E34" s="342">
        <v>100011</v>
      </c>
      <c r="F34" s="342">
        <v>100081.89300000001</v>
      </c>
      <c r="G34" s="342">
        <v>99858.862999999983</v>
      </c>
      <c r="H34" s="191">
        <v>99396.071000000025</v>
      </c>
      <c r="I34" s="191">
        <v>99055.944999999992</v>
      </c>
      <c r="J34" s="174">
        <v>98706.527000000002</v>
      </c>
      <c r="K34" s="358">
        <v>99119.141000000003</v>
      </c>
      <c r="L34" s="356">
        <v>99808.677000000025</v>
      </c>
      <c r="M34" s="721">
        <f t="shared" si="3"/>
        <v>198175.08600000001</v>
      </c>
      <c r="N34" s="163">
        <f t="shared" si="4"/>
        <v>1295127.537</v>
      </c>
    </row>
    <row r="35" spans="1:14">
      <c r="A35" s="316" t="s">
        <v>315</v>
      </c>
      <c r="B35" s="342">
        <v>30239.421999999999</v>
      </c>
      <c r="C35" s="342">
        <v>30139</v>
      </c>
      <c r="D35" s="342">
        <v>29871.42</v>
      </c>
      <c r="E35" s="342">
        <v>29821</v>
      </c>
      <c r="F35" s="342">
        <v>30332.352000000003</v>
      </c>
      <c r="G35" s="342">
        <v>30536.797999999999</v>
      </c>
      <c r="H35" s="191">
        <v>30479.180999999997</v>
      </c>
      <c r="I35" s="191">
        <v>30378.816000000003</v>
      </c>
      <c r="J35" s="174">
        <v>31060.923000000003</v>
      </c>
      <c r="K35" s="358">
        <v>31659.392999999996</v>
      </c>
      <c r="L35" s="356">
        <v>31919.596999999994</v>
      </c>
      <c r="M35" s="721">
        <f t="shared" si="3"/>
        <v>62038.209000000003</v>
      </c>
      <c r="N35" s="163">
        <f t="shared" si="4"/>
        <v>398476.11100000003</v>
      </c>
    </row>
    <row r="36" spans="1:14">
      <c r="A36" s="316" t="s">
        <v>316</v>
      </c>
      <c r="B36" s="342">
        <v>176901.546</v>
      </c>
      <c r="C36" s="342">
        <v>178186</v>
      </c>
      <c r="D36" s="342">
        <v>178921.84599999999</v>
      </c>
      <c r="E36" s="342">
        <v>179552</v>
      </c>
      <c r="F36" s="342">
        <v>179776.80400000003</v>
      </c>
      <c r="G36" s="342">
        <v>179072.39199999999</v>
      </c>
      <c r="H36" s="191">
        <v>180059.31100000002</v>
      </c>
      <c r="I36" s="191">
        <v>181154.02599999998</v>
      </c>
      <c r="J36" s="174">
        <v>182430.88200000004</v>
      </c>
      <c r="K36" s="358">
        <v>182075.891</v>
      </c>
      <c r="L36" s="356">
        <v>181427.239</v>
      </c>
      <c r="M36" s="721">
        <f t="shared" si="3"/>
        <v>363229.91700000002</v>
      </c>
      <c r="N36" s="163">
        <f t="shared" si="4"/>
        <v>2342787.8540000003</v>
      </c>
    </row>
    <row r="37" spans="1:14">
      <c r="A37" s="316" t="s">
        <v>317</v>
      </c>
      <c r="B37" s="342">
        <v>7228.0950000000003</v>
      </c>
      <c r="C37" s="342">
        <v>7193</v>
      </c>
      <c r="D37" s="342">
        <v>7159.3270000000002</v>
      </c>
      <c r="E37" s="342">
        <v>7089</v>
      </c>
      <c r="F37" s="342">
        <v>6936.2950000000001</v>
      </c>
      <c r="G37" s="342">
        <v>6938.1540000000005</v>
      </c>
      <c r="H37" s="191">
        <v>6858.2340000000004</v>
      </c>
      <c r="I37" s="191">
        <v>7025.5079999999998</v>
      </c>
      <c r="J37" s="174">
        <v>7064.5389999999998</v>
      </c>
      <c r="K37" s="358">
        <v>7060.8209999999999</v>
      </c>
      <c r="L37" s="356">
        <v>7005.0640000000003</v>
      </c>
      <c r="M37" s="721">
        <f t="shared" si="3"/>
        <v>14086.329</v>
      </c>
      <c r="N37" s="163">
        <f t="shared" si="4"/>
        <v>91644.366000000009</v>
      </c>
    </row>
    <row r="38" spans="1:14">
      <c r="A38" s="316" t="s">
        <v>318</v>
      </c>
      <c r="B38" s="342">
        <v>5520.0420000000004</v>
      </c>
      <c r="C38" s="342">
        <v>5632</v>
      </c>
      <c r="D38" s="342">
        <v>5631.558</v>
      </c>
      <c r="E38" s="342">
        <v>5632</v>
      </c>
      <c r="F38" s="342">
        <v>5798.8320000000003</v>
      </c>
      <c r="G38" s="342">
        <v>5854.59</v>
      </c>
      <c r="H38" s="191">
        <v>5858.3069999999998</v>
      </c>
      <c r="I38" s="191">
        <v>5862.0239999999994</v>
      </c>
      <c r="J38" s="174">
        <v>5858.308</v>
      </c>
      <c r="K38" s="358">
        <v>5906.6309999999994</v>
      </c>
      <c r="L38" s="356">
        <v>5888.0450000000001</v>
      </c>
      <c r="M38" s="721">
        <f t="shared" si="3"/>
        <v>11768.654999999999</v>
      </c>
      <c r="N38" s="163">
        <f t="shared" si="4"/>
        <v>75210.991999999998</v>
      </c>
    </row>
    <row r="39" spans="1:14">
      <c r="A39" s="319" t="s">
        <v>319</v>
      </c>
      <c r="B39" s="343">
        <v>366571.679</v>
      </c>
      <c r="C39" s="343">
        <v>366960</v>
      </c>
      <c r="D39" s="343">
        <v>368867.049</v>
      </c>
      <c r="E39" s="343">
        <v>369183</v>
      </c>
      <c r="F39" s="343">
        <v>370465.44299999997</v>
      </c>
      <c r="G39" s="343">
        <v>370379.94699999999</v>
      </c>
      <c r="H39" s="321">
        <v>369591.9009999999</v>
      </c>
      <c r="I39" s="321">
        <v>370251.70499999996</v>
      </c>
      <c r="J39" s="326">
        <v>369643.94299999997</v>
      </c>
      <c r="K39" s="360">
        <v>370937.527</v>
      </c>
      <c r="L39" s="357">
        <v>372000.64799999993</v>
      </c>
      <c r="M39" s="721">
        <f t="shared" si="3"/>
        <v>741189.23199999996</v>
      </c>
      <c r="N39" s="177">
        <f t="shared" si="4"/>
        <v>4806042.074</v>
      </c>
    </row>
    <row r="40" spans="1:14" ht="13.5" thickBot="1">
      <c r="A40" s="317" t="s">
        <v>86</v>
      </c>
      <c r="B40" s="340">
        <f t="shared" ref="B40:G40" si="5">SUM(B25:B39)</f>
        <v>1325272.8689999999</v>
      </c>
      <c r="C40" s="340">
        <f t="shared" si="5"/>
        <v>1330957</v>
      </c>
      <c r="D40" s="340">
        <f t="shared" si="5"/>
        <v>1334279.6499999999</v>
      </c>
      <c r="E40" s="340">
        <f t="shared" si="5"/>
        <v>1336562</v>
      </c>
      <c r="F40" s="340">
        <f t="shared" si="5"/>
        <v>1339918.6390000002</v>
      </c>
      <c r="G40" s="340">
        <f t="shared" si="5"/>
        <v>1339221.6569999999</v>
      </c>
      <c r="H40" s="178">
        <f t="shared" ref="H40:N40" si="6">SUM(H25:H39)</f>
        <v>1337260.8419999999</v>
      </c>
      <c r="I40" s="178">
        <f t="shared" si="6"/>
        <v>1341277.2749999999</v>
      </c>
      <c r="J40" s="178">
        <f t="shared" si="6"/>
        <v>1342634.0589999999</v>
      </c>
      <c r="K40" s="178">
        <f t="shared" si="6"/>
        <v>1349542.4720000003</v>
      </c>
      <c r="L40" s="178">
        <f t="shared" si="6"/>
        <v>1355209.3430000001</v>
      </c>
      <c r="M40" s="352">
        <f t="shared" si="6"/>
        <v>2690819.7470000004</v>
      </c>
      <c r="N40" s="178">
        <f t="shared" si="6"/>
        <v>17422955.553000003</v>
      </c>
    </row>
    <row r="41" spans="1:14" ht="13.5" thickTop="1"/>
  </sheetData>
  <phoneticPr fontId="32" type="noConversion"/>
  <hyperlinks>
    <hyperlink ref="A1" location="INDICE!C3" display="Volver al Indice"/>
  </hyperlinks>
  <printOptions horizontalCentered="1"/>
  <pageMargins left="0.19685039370078741" right="0.19685039370078741" top="0.19685039370078741" bottom="0.98425196850393704" header="0.39370078740157483" footer="0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A1:Q56"/>
  <sheetViews>
    <sheetView zoomScale="90" zoomScaleNormal="90" workbookViewId="0"/>
  </sheetViews>
  <sheetFormatPr baseColWidth="10" defaultColWidth="4.28515625" defaultRowHeight="12.75"/>
  <cols>
    <col min="1" max="1" width="8" customWidth="1"/>
    <col min="2" max="2" width="17.5703125" bestFit="1" customWidth="1"/>
    <col min="3" max="10" width="8.28515625" bestFit="1" customWidth="1"/>
    <col min="11" max="11" width="10.28515625" customWidth="1"/>
    <col min="12" max="12" width="8.140625" bestFit="1" customWidth="1"/>
    <col min="13" max="13" width="10" customWidth="1"/>
    <col min="14" max="14" width="10.28515625" bestFit="1" customWidth="1"/>
    <col min="15" max="15" width="13.42578125" bestFit="1" customWidth="1"/>
    <col min="16" max="16" width="7.5703125" customWidth="1"/>
  </cols>
  <sheetData>
    <row r="1" spans="1:17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5.75">
      <c r="A2" s="4"/>
      <c r="B2" s="215" t="s">
        <v>224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4"/>
    </row>
    <row r="3" spans="1:17" ht="15.75">
      <c r="A3" s="4"/>
      <c r="B3" s="215" t="s">
        <v>401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4"/>
    </row>
    <row r="4" spans="1:17" ht="13.5" thickBot="1">
      <c r="A4" s="4"/>
      <c r="B4" s="2" t="s">
        <v>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4"/>
    </row>
    <row r="5" spans="1:17" ht="17.25" customHeight="1" thickTop="1">
      <c r="A5" s="4"/>
      <c r="B5" s="216"/>
      <c r="C5" s="217" t="s">
        <v>0</v>
      </c>
      <c r="D5" s="217" t="s">
        <v>1</v>
      </c>
      <c r="E5" s="217" t="s">
        <v>2</v>
      </c>
      <c r="F5" s="217" t="s">
        <v>3</v>
      </c>
      <c r="G5" s="217" t="s">
        <v>4</v>
      </c>
      <c r="H5" s="218" t="s">
        <v>10</v>
      </c>
      <c r="I5" s="218" t="s">
        <v>5</v>
      </c>
      <c r="J5" s="218" t="s">
        <v>6</v>
      </c>
      <c r="K5" s="218" t="s">
        <v>7</v>
      </c>
      <c r="L5" s="218" t="s">
        <v>8</v>
      </c>
      <c r="M5" s="218" t="s">
        <v>11</v>
      </c>
      <c r="N5" s="218" t="s">
        <v>12</v>
      </c>
      <c r="O5" s="218" t="s">
        <v>13</v>
      </c>
      <c r="P5" s="4"/>
      <c r="Q5" s="219"/>
    </row>
    <row r="6" spans="1:17">
      <c r="A6" s="4"/>
      <c r="B6" s="220" t="s">
        <v>67</v>
      </c>
      <c r="C6" s="221"/>
      <c r="D6" s="221"/>
      <c r="E6" s="221"/>
      <c r="F6" s="221"/>
      <c r="G6" s="221"/>
      <c r="H6" s="222"/>
      <c r="I6" s="222"/>
      <c r="J6" s="222"/>
      <c r="K6" s="222"/>
      <c r="L6" s="222"/>
      <c r="M6" s="222"/>
      <c r="N6" s="222"/>
      <c r="O6" s="222"/>
      <c r="P6" s="4"/>
    </row>
    <row r="7" spans="1:17" ht="21.75" customHeight="1">
      <c r="A7" s="4"/>
      <c r="B7" s="223" t="s">
        <v>225</v>
      </c>
      <c r="C7" s="7">
        <v>709</v>
      </c>
      <c r="D7" s="7">
        <v>604</v>
      </c>
      <c r="E7" s="7">
        <v>667</v>
      </c>
      <c r="F7" s="7">
        <v>590</v>
      </c>
      <c r="G7" s="7">
        <v>625</v>
      </c>
      <c r="H7" s="8">
        <v>610</v>
      </c>
      <c r="I7" s="8">
        <v>611</v>
      </c>
      <c r="J7" s="8">
        <v>603</v>
      </c>
      <c r="K7" s="8">
        <v>468</v>
      </c>
      <c r="L7" s="8">
        <v>535</v>
      </c>
      <c r="M7" s="8">
        <v>489</v>
      </c>
      <c r="N7" s="8">
        <v>441</v>
      </c>
      <c r="O7" s="27">
        <f>AVERAGE(C7:N7)</f>
        <v>579.33333333333337</v>
      </c>
      <c r="P7" s="4"/>
    </row>
    <row r="8" spans="1:17">
      <c r="A8" s="4"/>
      <c r="B8" s="223" t="s">
        <v>88</v>
      </c>
      <c r="C8" s="7">
        <v>555</v>
      </c>
      <c r="D8" s="7">
        <v>675</v>
      </c>
      <c r="E8" s="7">
        <v>704</v>
      </c>
      <c r="F8" s="7">
        <v>458</v>
      </c>
      <c r="G8" s="7">
        <v>603</v>
      </c>
      <c r="H8" s="8">
        <v>529</v>
      </c>
      <c r="I8" s="8">
        <v>695</v>
      </c>
      <c r="J8" s="8">
        <v>544</v>
      </c>
      <c r="K8" s="8">
        <v>548</v>
      </c>
      <c r="L8" s="8">
        <v>555</v>
      </c>
      <c r="M8" s="8">
        <v>545</v>
      </c>
      <c r="N8" s="8">
        <v>453</v>
      </c>
      <c r="O8" s="27">
        <f>AVERAGE(C8:N8)</f>
        <v>572</v>
      </c>
      <c r="P8" s="4"/>
    </row>
    <row r="9" spans="1:17">
      <c r="A9" s="4"/>
      <c r="B9" s="223" t="s">
        <v>89</v>
      </c>
      <c r="C9" s="7">
        <v>180</v>
      </c>
      <c r="D9" s="7">
        <v>166</v>
      </c>
      <c r="E9" s="7">
        <v>154</v>
      </c>
      <c r="F9" s="7">
        <v>151</v>
      </c>
      <c r="G9" s="7">
        <v>176</v>
      </c>
      <c r="H9" s="8">
        <v>146</v>
      </c>
      <c r="I9" s="8">
        <v>143</v>
      </c>
      <c r="J9" s="8">
        <v>151</v>
      </c>
      <c r="K9" s="8">
        <v>127</v>
      </c>
      <c r="L9" s="8">
        <v>166</v>
      </c>
      <c r="M9" s="8">
        <v>124</v>
      </c>
      <c r="N9" s="8">
        <v>111</v>
      </c>
      <c r="O9" s="27">
        <f>AVERAGE(C9:N9)</f>
        <v>149.58333333333334</v>
      </c>
      <c r="P9" s="4"/>
    </row>
    <row r="10" spans="1:17">
      <c r="A10" s="4"/>
      <c r="B10" s="223" t="s">
        <v>226</v>
      </c>
      <c r="C10" s="7">
        <v>251</v>
      </c>
      <c r="D10" s="7">
        <v>206</v>
      </c>
      <c r="E10" s="7">
        <v>204</v>
      </c>
      <c r="F10" s="7">
        <v>200</v>
      </c>
      <c r="G10" s="7">
        <v>199</v>
      </c>
      <c r="H10" s="8">
        <v>167</v>
      </c>
      <c r="I10" s="8">
        <v>180</v>
      </c>
      <c r="J10" s="8">
        <v>190</v>
      </c>
      <c r="K10" s="8">
        <v>188</v>
      </c>
      <c r="L10" s="8">
        <v>178</v>
      </c>
      <c r="M10" s="8">
        <v>176</v>
      </c>
      <c r="N10" s="8">
        <v>132</v>
      </c>
      <c r="O10" s="27">
        <f>AVERAGE(C10:N10)</f>
        <v>189.25</v>
      </c>
      <c r="P10" s="4"/>
    </row>
    <row r="11" spans="1:17">
      <c r="A11" s="4"/>
      <c r="B11" s="223" t="s">
        <v>91</v>
      </c>
      <c r="C11" s="7">
        <v>90</v>
      </c>
      <c r="D11" s="7">
        <v>55</v>
      </c>
      <c r="E11" s="7">
        <v>56</v>
      </c>
      <c r="F11" s="7">
        <v>61</v>
      </c>
      <c r="G11" s="7">
        <v>68</v>
      </c>
      <c r="H11" s="8">
        <v>67</v>
      </c>
      <c r="I11" s="8">
        <v>60</v>
      </c>
      <c r="J11" s="8">
        <v>77</v>
      </c>
      <c r="K11" s="8">
        <v>68</v>
      </c>
      <c r="L11" s="8">
        <v>48</v>
      </c>
      <c r="M11" s="8">
        <v>38</v>
      </c>
      <c r="N11" s="8">
        <v>47</v>
      </c>
      <c r="O11" s="27">
        <f>AVERAGE(C11:N11)</f>
        <v>61.25</v>
      </c>
      <c r="P11" s="4"/>
    </row>
    <row r="12" spans="1:17">
      <c r="A12" s="4"/>
      <c r="B12" s="224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4"/>
    </row>
    <row r="13" spans="1:17" ht="15.75">
      <c r="A13" s="4"/>
      <c r="B13" s="225" t="s">
        <v>227</v>
      </c>
      <c r="C13" s="226">
        <f>SUM(C7:C12)</f>
        <v>1785</v>
      </c>
      <c r="D13" s="226">
        <f t="shared" ref="D13:O13" si="0">SUM(D7:D12)</f>
        <v>1706</v>
      </c>
      <c r="E13" s="226">
        <f t="shared" si="0"/>
        <v>1785</v>
      </c>
      <c r="F13" s="226">
        <f t="shared" si="0"/>
        <v>1460</v>
      </c>
      <c r="G13" s="226">
        <f t="shared" si="0"/>
        <v>1671</v>
      </c>
      <c r="H13" s="227">
        <f t="shared" si="0"/>
        <v>1519</v>
      </c>
      <c r="I13" s="227">
        <f t="shared" si="0"/>
        <v>1689</v>
      </c>
      <c r="J13" s="227">
        <f t="shared" si="0"/>
        <v>1565</v>
      </c>
      <c r="K13" s="227">
        <f t="shared" si="0"/>
        <v>1399</v>
      </c>
      <c r="L13" s="227">
        <f t="shared" si="0"/>
        <v>1482</v>
      </c>
      <c r="M13" s="227">
        <f t="shared" si="0"/>
        <v>1372</v>
      </c>
      <c r="N13" s="227">
        <f t="shared" si="0"/>
        <v>1184</v>
      </c>
      <c r="O13" s="227">
        <f t="shared" si="0"/>
        <v>1551.4166666666667</v>
      </c>
      <c r="P13" s="4"/>
    </row>
    <row r="14" spans="1:17">
      <c r="A14" s="4"/>
      <c r="B14" s="224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4"/>
    </row>
    <row r="15" spans="1:17">
      <c r="A15" s="4"/>
      <c r="B15" s="439" t="s">
        <v>364</v>
      </c>
      <c r="C15" s="173">
        <v>461</v>
      </c>
      <c r="D15" s="7">
        <v>454</v>
      </c>
      <c r="E15" s="7">
        <v>476</v>
      </c>
      <c r="F15" s="7">
        <v>405</v>
      </c>
      <c r="G15" s="7">
        <v>413</v>
      </c>
      <c r="H15" s="8">
        <v>423</v>
      </c>
      <c r="I15" s="8">
        <v>428</v>
      </c>
      <c r="J15" s="8">
        <v>404</v>
      </c>
      <c r="K15" s="8">
        <v>402</v>
      </c>
      <c r="L15" s="8">
        <v>415</v>
      </c>
      <c r="M15" s="8">
        <v>403</v>
      </c>
      <c r="N15" s="8">
        <v>345</v>
      </c>
      <c r="O15" s="27">
        <f>AVERAGE(C15:N15)</f>
        <v>419.08333333333331</v>
      </c>
      <c r="P15" s="4"/>
    </row>
    <row r="16" spans="1:17">
      <c r="A16" s="4"/>
      <c r="B16" s="228"/>
      <c r="C16" s="37"/>
      <c r="D16" s="37"/>
      <c r="E16" s="37"/>
      <c r="F16" s="37"/>
      <c r="G16" s="37"/>
      <c r="H16" s="102"/>
      <c r="I16" s="102"/>
      <c r="J16" s="102"/>
      <c r="K16" s="102"/>
      <c r="L16" s="102"/>
      <c r="M16" s="102"/>
      <c r="N16" s="102"/>
      <c r="O16" s="102"/>
      <c r="P16" s="4"/>
    </row>
    <row r="17" spans="1:16" ht="16.5" thickBot="1">
      <c r="A17" s="4"/>
      <c r="B17" s="229" t="s">
        <v>41</v>
      </c>
      <c r="C17" s="230">
        <f t="shared" ref="C17:O17" si="1">+C13+C15</f>
        <v>2246</v>
      </c>
      <c r="D17" s="230">
        <f t="shared" si="1"/>
        <v>2160</v>
      </c>
      <c r="E17" s="230">
        <f t="shared" si="1"/>
        <v>2261</v>
      </c>
      <c r="F17" s="230">
        <f t="shared" si="1"/>
        <v>1865</v>
      </c>
      <c r="G17" s="230">
        <f t="shared" si="1"/>
        <v>2084</v>
      </c>
      <c r="H17" s="231">
        <f t="shared" si="1"/>
        <v>1942</v>
      </c>
      <c r="I17" s="231">
        <f t="shared" si="1"/>
        <v>2117</v>
      </c>
      <c r="J17" s="231">
        <f t="shared" si="1"/>
        <v>1969</v>
      </c>
      <c r="K17" s="231">
        <f t="shared" si="1"/>
        <v>1801</v>
      </c>
      <c r="L17" s="231">
        <f t="shared" si="1"/>
        <v>1897</v>
      </c>
      <c r="M17" s="231">
        <f t="shared" si="1"/>
        <v>1775</v>
      </c>
      <c r="N17" s="231">
        <f t="shared" si="1"/>
        <v>1529</v>
      </c>
      <c r="O17" s="231">
        <f t="shared" si="1"/>
        <v>1970.5</v>
      </c>
      <c r="P17" s="4"/>
    </row>
    <row r="18" spans="1:16" ht="16.5" thickTop="1">
      <c r="A18" s="4"/>
      <c r="B18" s="32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</row>
    <row r="19" spans="1:16">
      <c r="A19" s="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4"/>
    </row>
    <row r="20" spans="1:16" ht="15.75">
      <c r="A20" s="4"/>
      <c r="B20" s="215" t="s">
        <v>228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4"/>
    </row>
    <row r="21" spans="1:16" ht="15.75">
      <c r="A21" s="4"/>
      <c r="B21" s="215" t="s">
        <v>401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4"/>
    </row>
    <row r="22" spans="1:16" ht="15.75" thickBot="1">
      <c r="A22" s="4"/>
      <c r="B22" s="232" t="s">
        <v>84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4"/>
    </row>
    <row r="23" spans="1:16" ht="21" customHeight="1" thickTop="1">
      <c r="A23" s="4"/>
      <c r="B23" s="152"/>
      <c r="C23" s="233" t="s">
        <v>0</v>
      </c>
      <c r="D23" s="233" t="s">
        <v>1</v>
      </c>
      <c r="E23" s="233" t="s">
        <v>2</v>
      </c>
      <c r="F23" s="233" t="s">
        <v>3</v>
      </c>
      <c r="G23" s="233" t="s">
        <v>4</v>
      </c>
      <c r="H23" s="218" t="s">
        <v>10</v>
      </c>
      <c r="I23" s="218" t="s">
        <v>5</v>
      </c>
      <c r="J23" s="218" t="s">
        <v>6</v>
      </c>
      <c r="K23" s="218" t="s">
        <v>7</v>
      </c>
      <c r="L23" s="218" t="s">
        <v>8</v>
      </c>
      <c r="M23" s="218" t="s">
        <v>11</v>
      </c>
      <c r="N23" s="218" t="s">
        <v>12</v>
      </c>
      <c r="O23" s="218" t="s">
        <v>41</v>
      </c>
      <c r="P23" s="4"/>
    </row>
    <row r="24" spans="1:16">
      <c r="A24" s="4"/>
      <c r="B24" s="220" t="s">
        <v>67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2"/>
      <c r="P24" s="4"/>
    </row>
    <row r="25" spans="1:16">
      <c r="A25" s="4"/>
      <c r="B25" s="223" t="s">
        <v>225</v>
      </c>
      <c r="C25" s="173">
        <v>7814</v>
      </c>
      <c r="D25" s="173">
        <v>6674</v>
      </c>
      <c r="E25" s="173">
        <v>7414</v>
      </c>
      <c r="F25" s="173">
        <v>6738</v>
      </c>
      <c r="G25" s="173">
        <v>7125</v>
      </c>
      <c r="H25" s="173">
        <v>7017</v>
      </c>
      <c r="I25" s="173">
        <v>7201</v>
      </c>
      <c r="J25" s="173">
        <v>7027</v>
      </c>
      <c r="K25" s="173">
        <v>5395</v>
      </c>
      <c r="L25" s="173">
        <v>6044</v>
      </c>
      <c r="M25" s="173">
        <v>5327</v>
      </c>
      <c r="N25" s="173">
        <v>4855</v>
      </c>
      <c r="O25" s="173">
        <f>SUM(C25:N25)</f>
        <v>78631</v>
      </c>
      <c r="P25" s="4"/>
    </row>
    <row r="26" spans="1:16">
      <c r="A26" s="4"/>
      <c r="B26" s="223" t="s">
        <v>88</v>
      </c>
      <c r="C26" s="173">
        <v>7148</v>
      </c>
      <c r="D26" s="173">
        <v>7460</v>
      </c>
      <c r="E26" s="173">
        <v>7797</v>
      </c>
      <c r="F26" s="173">
        <v>6157</v>
      </c>
      <c r="G26" s="173">
        <v>6970</v>
      </c>
      <c r="H26" s="173">
        <v>6139</v>
      </c>
      <c r="I26" s="173">
        <v>7722</v>
      </c>
      <c r="J26" s="173">
        <v>6497</v>
      </c>
      <c r="K26" s="173">
        <v>5375</v>
      </c>
      <c r="L26" s="173">
        <v>7095</v>
      </c>
      <c r="M26" s="173">
        <v>5649</v>
      </c>
      <c r="N26" s="173">
        <v>4764</v>
      </c>
      <c r="O26" s="173">
        <f>SUM(C26:N26)</f>
        <v>78773</v>
      </c>
      <c r="P26" s="4"/>
    </row>
    <row r="27" spans="1:16">
      <c r="A27" s="4"/>
      <c r="B27" s="223" t="s">
        <v>89</v>
      </c>
      <c r="C27" s="173">
        <v>2031</v>
      </c>
      <c r="D27" s="173">
        <v>1839</v>
      </c>
      <c r="E27" s="173">
        <v>1735</v>
      </c>
      <c r="F27" s="173">
        <v>1679</v>
      </c>
      <c r="G27" s="173">
        <v>1843</v>
      </c>
      <c r="H27" s="173">
        <v>1793</v>
      </c>
      <c r="I27" s="173">
        <v>1649</v>
      </c>
      <c r="J27" s="173">
        <v>1737</v>
      </c>
      <c r="K27" s="173">
        <v>1435</v>
      </c>
      <c r="L27" s="173">
        <v>1917</v>
      </c>
      <c r="M27" s="173">
        <v>1360</v>
      </c>
      <c r="N27" s="173">
        <v>1313</v>
      </c>
      <c r="O27" s="173">
        <f>SUM(C27:N27)</f>
        <v>20331</v>
      </c>
      <c r="P27" s="4"/>
    </row>
    <row r="28" spans="1:16">
      <c r="A28" s="4"/>
      <c r="B28" s="223" t="s">
        <v>226</v>
      </c>
      <c r="C28" s="173">
        <v>2919</v>
      </c>
      <c r="D28" s="173">
        <v>2375</v>
      </c>
      <c r="E28" s="173">
        <v>2229</v>
      </c>
      <c r="F28" s="173">
        <v>2273</v>
      </c>
      <c r="G28" s="173">
        <v>2371</v>
      </c>
      <c r="H28" s="173">
        <v>1963</v>
      </c>
      <c r="I28" s="173">
        <v>2001</v>
      </c>
      <c r="J28" s="173">
        <v>2172</v>
      </c>
      <c r="K28" s="173">
        <v>2224</v>
      </c>
      <c r="L28" s="173">
        <v>2074</v>
      </c>
      <c r="M28" s="173">
        <v>1905</v>
      </c>
      <c r="N28" s="173">
        <v>1445</v>
      </c>
      <c r="O28" s="173">
        <f>SUM(C28:N28)</f>
        <v>25951</v>
      </c>
      <c r="P28" s="4"/>
    </row>
    <row r="29" spans="1:16">
      <c r="A29" s="4"/>
      <c r="B29" s="223" t="s">
        <v>91</v>
      </c>
      <c r="C29" s="173">
        <v>1001</v>
      </c>
      <c r="D29" s="173">
        <v>652</v>
      </c>
      <c r="E29" s="173">
        <v>627</v>
      </c>
      <c r="F29" s="173">
        <v>756</v>
      </c>
      <c r="G29" s="173">
        <v>873</v>
      </c>
      <c r="H29" s="173">
        <v>841</v>
      </c>
      <c r="I29" s="173">
        <v>712</v>
      </c>
      <c r="J29" s="173">
        <v>967</v>
      </c>
      <c r="K29" s="173">
        <v>822</v>
      </c>
      <c r="L29" s="173">
        <v>554</v>
      </c>
      <c r="M29" s="173">
        <v>377</v>
      </c>
      <c r="N29" s="173">
        <v>512</v>
      </c>
      <c r="O29" s="173">
        <f>SUM(C29:N29)</f>
        <v>8694</v>
      </c>
      <c r="P29" s="4"/>
    </row>
    <row r="30" spans="1:16">
      <c r="A30" s="4"/>
      <c r="B30" s="22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4"/>
    </row>
    <row r="31" spans="1:16" ht="15.75">
      <c r="A31" s="4"/>
      <c r="B31" s="155" t="s">
        <v>227</v>
      </c>
      <c r="C31" s="226">
        <f t="shared" ref="C31:O31" si="2">SUM(C25:C30)</f>
        <v>20913</v>
      </c>
      <c r="D31" s="226">
        <f t="shared" si="2"/>
        <v>19000</v>
      </c>
      <c r="E31" s="226">
        <f t="shared" si="2"/>
        <v>19802</v>
      </c>
      <c r="F31" s="226">
        <f t="shared" si="2"/>
        <v>17603</v>
      </c>
      <c r="G31" s="226">
        <f t="shared" si="2"/>
        <v>19182</v>
      </c>
      <c r="H31" s="226">
        <f t="shared" si="2"/>
        <v>17753</v>
      </c>
      <c r="I31" s="226">
        <f t="shared" si="2"/>
        <v>19285</v>
      </c>
      <c r="J31" s="226">
        <f t="shared" si="2"/>
        <v>18400</v>
      </c>
      <c r="K31" s="226">
        <f>SUM(K25:K30)</f>
        <v>15251</v>
      </c>
      <c r="L31" s="226">
        <f t="shared" si="2"/>
        <v>17684</v>
      </c>
      <c r="M31" s="226">
        <f t="shared" si="2"/>
        <v>14618</v>
      </c>
      <c r="N31" s="226">
        <f t="shared" si="2"/>
        <v>12889</v>
      </c>
      <c r="O31" s="227">
        <f t="shared" si="2"/>
        <v>212380</v>
      </c>
      <c r="P31" s="4"/>
    </row>
    <row r="32" spans="1:16">
      <c r="A32" s="4"/>
      <c r="B32" s="22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4"/>
    </row>
    <row r="33" spans="1:16">
      <c r="A33" s="4"/>
      <c r="B33" s="439" t="s">
        <v>364</v>
      </c>
      <c r="C33" s="173">
        <v>5026</v>
      </c>
      <c r="D33" s="173">
        <v>5167</v>
      </c>
      <c r="E33" s="173">
        <v>5372</v>
      </c>
      <c r="F33" s="173">
        <v>5448</v>
      </c>
      <c r="G33" s="173">
        <v>4935</v>
      </c>
      <c r="H33" s="173">
        <v>4937</v>
      </c>
      <c r="I33" s="173">
        <v>4912</v>
      </c>
      <c r="J33" s="173">
        <v>4811</v>
      </c>
      <c r="K33" s="173">
        <v>4622</v>
      </c>
      <c r="L33" s="173">
        <v>4632</v>
      </c>
      <c r="M33" s="173">
        <v>4800</v>
      </c>
      <c r="N33" s="173">
        <v>4641</v>
      </c>
      <c r="O33" s="173">
        <f>SUM(C33:N33)</f>
        <v>59303</v>
      </c>
      <c r="P33" s="4"/>
    </row>
    <row r="34" spans="1:16">
      <c r="A34" s="4"/>
      <c r="B34" s="22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102"/>
      <c r="P34" s="4"/>
    </row>
    <row r="35" spans="1:16" ht="16.5" thickBot="1">
      <c r="A35" s="4"/>
      <c r="B35" s="229" t="s">
        <v>41</v>
      </c>
      <c r="C35" s="230">
        <f t="shared" ref="C35:O35" si="3">+C33+C31</f>
        <v>25939</v>
      </c>
      <c r="D35" s="230">
        <f t="shared" si="3"/>
        <v>24167</v>
      </c>
      <c r="E35" s="230">
        <f t="shared" si="3"/>
        <v>25174</v>
      </c>
      <c r="F35" s="230">
        <f t="shared" si="3"/>
        <v>23051</v>
      </c>
      <c r="G35" s="230">
        <f t="shared" si="3"/>
        <v>24117</v>
      </c>
      <c r="H35" s="231">
        <f t="shared" si="3"/>
        <v>22690</v>
      </c>
      <c r="I35" s="231">
        <f t="shared" si="3"/>
        <v>24197</v>
      </c>
      <c r="J35" s="231">
        <f t="shared" si="3"/>
        <v>23211</v>
      </c>
      <c r="K35" s="231">
        <f t="shared" si="3"/>
        <v>19873</v>
      </c>
      <c r="L35" s="231">
        <f t="shared" si="3"/>
        <v>22316</v>
      </c>
      <c r="M35" s="231">
        <f t="shared" si="3"/>
        <v>19418</v>
      </c>
      <c r="N35" s="231">
        <f t="shared" si="3"/>
        <v>17530</v>
      </c>
      <c r="O35" s="231">
        <f t="shared" si="3"/>
        <v>271683</v>
      </c>
      <c r="P35" s="4"/>
    </row>
    <row r="36" spans="1:16" ht="13.5" thickTop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" t="s">
        <v>9</v>
      </c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1" spans="1:16">
      <c r="G41" s="24"/>
    </row>
    <row r="42" spans="1:16">
      <c r="G42" s="24"/>
    </row>
    <row r="43" spans="1:16">
      <c r="G43" s="24"/>
    </row>
    <row r="44" spans="1:16">
      <c r="G44" s="24"/>
    </row>
    <row r="45" spans="1:16">
      <c r="G45" s="24"/>
    </row>
    <row r="46" spans="1:16">
      <c r="G46" s="24"/>
    </row>
    <row r="47" spans="1:16">
      <c r="G47" s="24"/>
    </row>
    <row r="48" spans="1:16">
      <c r="G48" s="24"/>
    </row>
    <row r="49" spans="7:7">
      <c r="G49" s="24"/>
    </row>
    <row r="50" spans="7:7">
      <c r="G50" s="24"/>
    </row>
    <row r="51" spans="7:7">
      <c r="G51" s="24"/>
    </row>
    <row r="52" spans="7:7">
      <c r="G52" s="24"/>
    </row>
    <row r="53" spans="7:7">
      <c r="G53" s="24"/>
    </row>
    <row r="54" spans="7:7">
      <c r="G54" s="24"/>
    </row>
    <row r="55" spans="7:7">
      <c r="G55" s="24"/>
    </row>
    <row r="56" spans="7:7">
      <c r="G56" s="24">
        <v>65123</v>
      </c>
    </row>
  </sheetData>
  <phoneticPr fontId="0" type="noConversion"/>
  <hyperlinks>
    <hyperlink ref="O38" location="INDICE!C3" display="Volver al Indice"/>
    <hyperlink ref="B4" location="INDICE!C3" display="Volver al Indice"/>
  </hyperlinks>
  <printOptions horizontalCentered="1"/>
  <pageMargins left="0.19685039370078741" right="0.19685039370078741" top="0.82677165354330717" bottom="0.98425196850393704" header="0" footer="0"/>
  <pageSetup scale="9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baseColWidth="10" defaultRowHeight="12.7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3"/>
  <sheetViews>
    <sheetView zoomScale="90" zoomScaleNormal="90" workbookViewId="0">
      <selection activeCell="C1" sqref="C1"/>
    </sheetView>
  </sheetViews>
  <sheetFormatPr baseColWidth="10" defaultRowHeight="12.75"/>
  <cols>
    <col min="1" max="1" width="5.42578125" customWidth="1"/>
    <col min="2" max="2" width="32.28515625" customWidth="1"/>
    <col min="3" max="3" width="10.140625" customWidth="1"/>
    <col min="4" max="4" width="10.28515625" customWidth="1"/>
    <col min="5" max="5" width="10.42578125" customWidth="1"/>
    <col min="6" max="6" width="10.5703125" customWidth="1"/>
    <col min="7" max="7" width="11.140625" customWidth="1"/>
    <col min="8" max="9" width="10.140625" customWidth="1"/>
  </cols>
  <sheetData>
    <row r="1" spans="1:17">
      <c r="A1" s="4"/>
      <c r="B1" s="4"/>
      <c r="C1" s="2" t="s">
        <v>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274" t="s">
        <v>256</v>
      </c>
      <c r="C2" s="275"/>
      <c r="D2" s="275"/>
      <c r="E2" s="275"/>
      <c r="F2" s="275"/>
      <c r="G2" s="275"/>
      <c r="H2" s="276"/>
      <c r="I2" s="276"/>
      <c r="J2" s="276"/>
      <c r="K2" s="276"/>
      <c r="L2" s="276"/>
      <c r="M2" s="276"/>
      <c r="N2" s="276"/>
      <c r="O2" s="276"/>
      <c r="P2" s="4"/>
      <c r="Q2" s="4"/>
    </row>
    <row r="3" spans="1:17">
      <c r="A3" s="4"/>
      <c r="B3" s="274" t="s">
        <v>359</v>
      </c>
      <c r="C3" s="274"/>
      <c r="D3" s="274"/>
      <c r="E3" s="274"/>
      <c r="F3" s="274"/>
      <c r="G3" s="274"/>
      <c r="H3" s="276"/>
      <c r="I3" s="276"/>
      <c r="J3" s="276"/>
      <c r="K3" s="276"/>
      <c r="L3" s="276"/>
      <c r="M3" s="276"/>
      <c r="N3" s="276"/>
      <c r="O3" s="276"/>
      <c r="P3" s="4"/>
      <c r="Q3" s="4"/>
    </row>
    <row r="4" spans="1:17">
      <c r="A4" s="4"/>
      <c r="B4" s="277">
        <v>2012</v>
      </c>
      <c r="C4" s="277"/>
      <c r="D4" s="277"/>
      <c r="E4" s="277"/>
      <c r="F4" s="277"/>
      <c r="G4" s="277"/>
      <c r="H4" s="276"/>
      <c r="I4" s="276"/>
      <c r="J4" s="276"/>
      <c r="K4" s="276"/>
      <c r="L4" s="276"/>
      <c r="M4" s="276"/>
      <c r="N4" s="276"/>
      <c r="O4" s="276"/>
      <c r="P4" s="4"/>
      <c r="Q4" s="4"/>
    </row>
    <row r="5" spans="1:17" ht="13.5" thickBot="1">
      <c r="A5" s="4"/>
      <c r="B5" s="277"/>
      <c r="C5" s="5"/>
      <c r="D5" s="277"/>
      <c r="E5" s="277"/>
      <c r="F5" s="277"/>
      <c r="G5" s="277"/>
      <c r="H5" s="187"/>
      <c r="I5" s="187"/>
      <c r="J5" s="187"/>
      <c r="K5" s="187"/>
      <c r="L5" s="187"/>
      <c r="M5" s="187"/>
      <c r="N5" s="187"/>
      <c r="O5" s="187"/>
      <c r="P5" s="4"/>
      <c r="Q5" s="4"/>
    </row>
    <row r="6" spans="1:17" ht="19.5" customHeight="1" thickTop="1">
      <c r="A6" s="4"/>
      <c r="B6" s="278" t="s">
        <v>302</v>
      </c>
      <c r="C6" s="279" t="s">
        <v>0</v>
      </c>
      <c r="D6" s="279" t="s">
        <v>1</v>
      </c>
      <c r="E6" s="279" t="s">
        <v>2</v>
      </c>
      <c r="F6" s="279" t="s">
        <v>3</v>
      </c>
      <c r="G6" s="279" t="s">
        <v>4</v>
      </c>
      <c r="H6" s="279" t="s">
        <v>10</v>
      </c>
      <c r="I6" s="279" t="s">
        <v>5</v>
      </c>
      <c r="J6" s="279" t="s">
        <v>6</v>
      </c>
      <c r="K6" s="279" t="s">
        <v>7</v>
      </c>
      <c r="L6" s="279" t="s">
        <v>8</v>
      </c>
      <c r="M6" s="279" t="s">
        <v>11</v>
      </c>
      <c r="N6" s="279" t="s">
        <v>12</v>
      </c>
      <c r="O6" s="729" t="s">
        <v>743</v>
      </c>
      <c r="P6" s="4"/>
      <c r="Q6" s="4"/>
    </row>
    <row r="7" spans="1:17" ht="16.5" customHeight="1">
      <c r="A7" s="4"/>
      <c r="B7" s="280" t="s">
        <v>362</v>
      </c>
      <c r="C7" s="181">
        <f t="shared" ref="C7:O7" si="0">+C8+C9+C10+C11</f>
        <v>456246</v>
      </c>
      <c r="D7" s="181">
        <f t="shared" si="0"/>
        <v>446613</v>
      </c>
      <c r="E7" s="181">
        <f t="shared" si="0"/>
        <v>451977</v>
      </c>
      <c r="F7" s="181">
        <f t="shared" si="0"/>
        <v>459044</v>
      </c>
      <c r="G7" s="181">
        <f t="shared" si="0"/>
        <v>464363</v>
      </c>
      <c r="H7" s="181">
        <f t="shared" si="0"/>
        <v>467123</v>
      </c>
      <c r="I7" s="181">
        <f t="shared" si="0"/>
        <v>472996</v>
      </c>
      <c r="J7" s="181">
        <f t="shared" si="0"/>
        <v>473193</v>
      </c>
      <c r="K7" s="181">
        <f t="shared" si="0"/>
        <v>463895</v>
      </c>
      <c r="L7" s="181">
        <f t="shared" si="0"/>
        <v>468577</v>
      </c>
      <c r="M7" s="181">
        <f t="shared" si="0"/>
        <v>472445</v>
      </c>
      <c r="N7" s="181">
        <f t="shared" si="0"/>
        <v>472270</v>
      </c>
      <c r="O7" s="181">
        <f t="shared" si="0"/>
        <v>464061.83333333337</v>
      </c>
      <c r="P7" s="4"/>
      <c r="Q7" s="4"/>
    </row>
    <row r="8" spans="1:17" ht="17.25" customHeight="1">
      <c r="A8" s="4"/>
      <c r="B8" s="280" t="s">
        <v>253</v>
      </c>
      <c r="C8" s="180">
        <v>38557</v>
      </c>
      <c r="D8" s="180">
        <v>38365</v>
      </c>
      <c r="E8" s="180">
        <v>38901</v>
      </c>
      <c r="F8" s="425">
        <v>39007</v>
      </c>
      <c r="G8" s="425">
        <v>38978</v>
      </c>
      <c r="H8" s="425">
        <v>39437</v>
      </c>
      <c r="I8" s="425">
        <v>39569</v>
      </c>
      <c r="J8" s="425">
        <v>39817</v>
      </c>
      <c r="K8" s="591">
        <v>39811</v>
      </c>
      <c r="L8" s="425">
        <v>40107</v>
      </c>
      <c r="M8" s="184">
        <v>40470</v>
      </c>
      <c r="N8" s="184">
        <v>40519</v>
      </c>
      <c r="O8" s="184">
        <f>AVERAGE(C8:N8)</f>
        <v>39461.5</v>
      </c>
      <c r="P8" s="4"/>
      <c r="Q8" s="4"/>
    </row>
    <row r="9" spans="1:17" ht="16.5" customHeight="1">
      <c r="A9" s="4"/>
      <c r="B9" s="280" t="s">
        <v>254</v>
      </c>
      <c r="C9" s="180">
        <v>43047</v>
      </c>
      <c r="D9" s="180">
        <v>44080</v>
      </c>
      <c r="E9" s="180">
        <v>44825</v>
      </c>
      <c r="F9" s="293">
        <v>45373</v>
      </c>
      <c r="G9" s="180">
        <v>46828</v>
      </c>
      <c r="H9" s="184">
        <v>47888</v>
      </c>
      <c r="I9" s="184">
        <v>50233</v>
      </c>
      <c r="J9" s="184">
        <v>51978</v>
      </c>
      <c r="K9" s="594">
        <v>54816</v>
      </c>
      <c r="L9" s="184">
        <v>55642</v>
      </c>
      <c r="M9" s="184">
        <v>56993</v>
      </c>
      <c r="N9" s="184">
        <v>57508</v>
      </c>
      <c r="O9" s="184">
        <f t="shared" ref="O9:O11" si="1">AVERAGE(C9:N9)</f>
        <v>49934.25</v>
      </c>
      <c r="P9" s="4"/>
      <c r="Q9" s="4"/>
    </row>
    <row r="10" spans="1:17" ht="16.5" customHeight="1">
      <c r="A10" s="4"/>
      <c r="B10" s="280" t="s">
        <v>255</v>
      </c>
      <c r="C10" s="180">
        <v>13471</v>
      </c>
      <c r="D10" s="180">
        <v>13436</v>
      </c>
      <c r="E10" s="293">
        <v>13732</v>
      </c>
      <c r="F10" s="180">
        <v>13775</v>
      </c>
      <c r="G10" s="180">
        <v>13840</v>
      </c>
      <c r="H10" s="180">
        <v>14084</v>
      </c>
      <c r="I10" s="180">
        <v>14216</v>
      </c>
      <c r="J10" s="425">
        <v>14293</v>
      </c>
      <c r="K10" s="590">
        <v>14117</v>
      </c>
      <c r="L10" s="180">
        <v>14175</v>
      </c>
      <c r="M10" s="180">
        <v>14181</v>
      </c>
      <c r="N10" s="180">
        <v>14259</v>
      </c>
      <c r="O10" s="184">
        <f t="shared" si="1"/>
        <v>13964.916666666666</v>
      </c>
      <c r="P10" s="4"/>
      <c r="Q10" s="4"/>
    </row>
    <row r="11" spans="1:17" ht="21.75" customHeight="1" thickBot="1">
      <c r="A11" s="4"/>
      <c r="B11" s="348" t="s">
        <v>379</v>
      </c>
      <c r="C11" s="724">
        <v>361171</v>
      </c>
      <c r="D11" s="724">
        <v>350732</v>
      </c>
      <c r="E11" s="724">
        <v>354519</v>
      </c>
      <c r="F11" s="426">
        <v>360889</v>
      </c>
      <c r="G11" s="426">
        <v>364717</v>
      </c>
      <c r="H11" s="426">
        <v>365714</v>
      </c>
      <c r="I11" s="426">
        <v>368978</v>
      </c>
      <c r="J11" s="426">
        <v>367105</v>
      </c>
      <c r="K11" s="599">
        <v>355151</v>
      </c>
      <c r="L11" s="728">
        <v>358653</v>
      </c>
      <c r="M11" s="724">
        <v>360801</v>
      </c>
      <c r="N11" s="724">
        <v>359984</v>
      </c>
      <c r="O11" s="724">
        <f t="shared" si="1"/>
        <v>360701.16666666669</v>
      </c>
      <c r="P11" s="4"/>
      <c r="Q11" s="4"/>
    </row>
    <row r="12" spans="1:17" ht="13.5" thickTop="1">
      <c r="A12" s="4"/>
      <c r="B12" s="411" t="s">
        <v>356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 t="s">
        <v>306</v>
      </c>
      <c r="N12" s="187"/>
      <c r="O12" s="187"/>
      <c r="P12" s="4"/>
      <c r="Q12" s="4"/>
    </row>
    <row r="13" spans="1:17" s="459" customFormat="1" ht="12">
      <c r="A13" s="457"/>
      <c r="B13" s="301" t="s">
        <v>380</v>
      </c>
      <c r="C13" s="458"/>
      <c r="D13" s="458"/>
      <c r="E13" s="458"/>
      <c r="F13" s="458"/>
      <c r="G13" s="458"/>
      <c r="H13" s="458"/>
      <c r="I13" s="458"/>
      <c r="J13" s="458"/>
      <c r="K13" s="458"/>
      <c r="P13" s="457"/>
      <c r="Q13" s="457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274" t="s">
        <v>251</v>
      </c>
      <c r="C15" s="275"/>
      <c r="D15" s="275"/>
      <c r="E15" s="275"/>
      <c r="F15" s="275"/>
      <c r="G15" s="275"/>
      <c r="H15" s="276"/>
      <c r="I15" s="276"/>
      <c r="J15" s="276"/>
      <c r="K15" s="276"/>
      <c r="L15" s="276"/>
      <c r="M15" s="276"/>
      <c r="N15" s="276"/>
      <c r="O15" s="276"/>
      <c r="P15" s="4"/>
      <c r="Q15" s="4"/>
    </row>
    <row r="16" spans="1:17">
      <c r="A16" s="4"/>
      <c r="B16" s="274" t="s">
        <v>357</v>
      </c>
      <c r="C16" s="274"/>
      <c r="D16" s="274"/>
      <c r="E16" s="274"/>
      <c r="F16" s="274"/>
      <c r="G16" s="274"/>
      <c r="H16" s="276"/>
      <c r="I16" s="276"/>
      <c r="J16" s="276"/>
      <c r="K16" s="276"/>
      <c r="L16" s="276"/>
      <c r="M16" s="276"/>
      <c r="N16" s="276"/>
      <c r="O16" s="276"/>
      <c r="P16" s="4"/>
      <c r="Q16" s="4"/>
    </row>
    <row r="17" spans="1:17">
      <c r="A17" s="4"/>
      <c r="B17" s="277">
        <v>2012</v>
      </c>
      <c r="C17" s="277"/>
      <c r="D17" s="277"/>
      <c r="E17" s="277"/>
      <c r="F17" s="277"/>
      <c r="G17" s="277"/>
      <c r="H17" s="276"/>
      <c r="I17" s="276"/>
      <c r="J17" s="276"/>
      <c r="K17" s="276"/>
      <c r="L17" s="276"/>
      <c r="M17" s="276"/>
      <c r="N17" s="276"/>
      <c r="O17" s="276"/>
      <c r="P17" s="4"/>
      <c r="Q17" s="4"/>
    </row>
    <row r="18" spans="1:17" ht="13.5" thickBot="1">
      <c r="A18" s="4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4"/>
      <c r="Q18" s="4"/>
    </row>
    <row r="19" spans="1:17" ht="20.25" customHeight="1" thickTop="1">
      <c r="A19" s="4"/>
      <c r="B19" s="278" t="s">
        <v>302</v>
      </c>
      <c r="C19" s="349" t="s">
        <v>0</v>
      </c>
      <c r="D19" s="349" t="s">
        <v>1</v>
      </c>
      <c r="E19" s="349" t="s">
        <v>2</v>
      </c>
      <c r="F19" s="349" t="s">
        <v>3</v>
      </c>
      <c r="G19" s="349" t="s">
        <v>4</v>
      </c>
      <c r="H19" s="349" t="s">
        <v>10</v>
      </c>
      <c r="I19" s="349" t="s">
        <v>5</v>
      </c>
      <c r="J19" s="349" t="s">
        <v>6</v>
      </c>
      <c r="K19" s="349" t="s">
        <v>7</v>
      </c>
      <c r="L19" s="349" t="s">
        <v>8</v>
      </c>
      <c r="M19" s="349" t="s">
        <v>11</v>
      </c>
      <c r="N19" s="349" t="s">
        <v>12</v>
      </c>
      <c r="O19" s="729" t="s">
        <v>743</v>
      </c>
      <c r="P19" s="4"/>
      <c r="Q19" s="4"/>
    </row>
    <row r="20" spans="1:17" ht="23.25" customHeight="1">
      <c r="A20" s="4"/>
      <c r="B20" s="280" t="s">
        <v>361</v>
      </c>
      <c r="C20" s="181">
        <f>+C21+C22+C23+C24</f>
        <v>5482347</v>
      </c>
      <c r="D20" s="181">
        <f t="shared" ref="D20:O20" si="2">+D21+D22+D23+D24</f>
        <v>5340633</v>
      </c>
      <c r="E20" s="181">
        <f t="shared" si="2"/>
        <v>5374636</v>
      </c>
      <c r="F20" s="181">
        <f t="shared" si="2"/>
        <v>5364181</v>
      </c>
      <c r="G20" s="181">
        <f t="shared" si="2"/>
        <v>5337240</v>
      </c>
      <c r="H20" s="181">
        <f t="shared" si="2"/>
        <v>5357163</v>
      </c>
      <c r="I20" s="181">
        <f t="shared" si="2"/>
        <v>5331288</v>
      </c>
      <c r="J20" s="181">
        <f>+J21+J22+J23+J24</f>
        <v>5358484</v>
      </c>
      <c r="K20" s="181">
        <f>+K21+K22+K23+K24</f>
        <v>5304194</v>
      </c>
      <c r="L20" s="181">
        <f>+L21+L22+L23+L24</f>
        <v>5363514</v>
      </c>
      <c r="M20" s="181">
        <f t="shared" si="2"/>
        <v>5432966</v>
      </c>
      <c r="N20" s="181">
        <f t="shared" si="2"/>
        <v>5496988</v>
      </c>
      <c r="O20" s="181">
        <f t="shared" si="2"/>
        <v>5378636.166666667</v>
      </c>
      <c r="P20" s="4"/>
      <c r="Q20" s="4"/>
    </row>
    <row r="21" spans="1:17" ht="15" customHeight="1">
      <c r="A21" s="4"/>
      <c r="B21" s="280" t="s">
        <v>253</v>
      </c>
      <c r="C21" s="180">
        <v>2234839</v>
      </c>
      <c r="D21" s="180">
        <v>2202020</v>
      </c>
      <c r="E21" s="180">
        <v>2202528</v>
      </c>
      <c r="F21" s="415">
        <v>2202654</v>
      </c>
      <c r="G21" s="415">
        <v>2167745</v>
      </c>
      <c r="H21" s="415">
        <v>2169253</v>
      </c>
      <c r="I21" s="415">
        <v>2148982</v>
      </c>
      <c r="J21" s="425">
        <v>2164166</v>
      </c>
      <c r="K21" s="591">
        <v>2179823</v>
      </c>
      <c r="L21" s="425">
        <v>2175120</v>
      </c>
      <c r="M21" s="184">
        <v>2195879</v>
      </c>
      <c r="N21" s="184">
        <v>2231462</v>
      </c>
      <c r="O21" s="184">
        <f>AVERAGE(C21:N21)</f>
        <v>2189539.25</v>
      </c>
      <c r="P21" s="4"/>
      <c r="Q21" s="4"/>
    </row>
    <row r="22" spans="1:17" ht="16.5" customHeight="1">
      <c r="A22" s="4"/>
      <c r="B22" s="280" t="s">
        <v>254</v>
      </c>
      <c r="C22" s="180">
        <v>1648484</v>
      </c>
      <c r="D22" s="180">
        <v>1650455</v>
      </c>
      <c r="E22" s="180">
        <v>1674078</v>
      </c>
      <c r="F22" s="293">
        <v>1655720</v>
      </c>
      <c r="G22" s="180">
        <v>1665039</v>
      </c>
      <c r="H22" s="184">
        <v>1674420</v>
      </c>
      <c r="I22" s="184">
        <v>1678680</v>
      </c>
      <c r="J22" s="184">
        <v>1700216</v>
      </c>
      <c r="K22" s="594">
        <v>1691438</v>
      </c>
      <c r="L22" s="184">
        <v>1747268</v>
      </c>
      <c r="M22" s="184">
        <v>1786847</v>
      </c>
      <c r="N22" s="184">
        <v>1792005</v>
      </c>
      <c r="O22" s="184">
        <f t="shared" ref="O22:O24" si="3">AVERAGE(C22:N22)</f>
        <v>1697054.1666666667</v>
      </c>
      <c r="P22" s="4"/>
      <c r="Q22" s="4"/>
    </row>
    <row r="23" spans="1:17" ht="18" customHeight="1">
      <c r="A23" s="4"/>
      <c r="B23" s="280" t="s">
        <v>255</v>
      </c>
      <c r="C23" s="180">
        <v>502112</v>
      </c>
      <c r="D23" s="180">
        <v>519441</v>
      </c>
      <c r="E23" s="293">
        <v>514155</v>
      </c>
      <c r="F23" s="180">
        <v>512329</v>
      </c>
      <c r="G23" s="180">
        <v>526530</v>
      </c>
      <c r="H23" s="180">
        <v>520180</v>
      </c>
      <c r="I23" s="180">
        <v>520218</v>
      </c>
      <c r="J23" s="180">
        <v>520928</v>
      </c>
      <c r="K23" s="594">
        <v>523567</v>
      </c>
      <c r="L23" s="180">
        <v>533040</v>
      </c>
      <c r="M23" s="184">
        <v>534896</v>
      </c>
      <c r="N23" s="184">
        <v>540558</v>
      </c>
      <c r="O23" s="184">
        <f t="shared" si="3"/>
        <v>522329.5</v>
      </c>
      <c r="P23" s="4"/>
      <c r="Q23" s="4"/>
    </row>
    <row r="24" spans="1:17" ht="18.75" customHeight="1" thickBot="1">
      <c r="A24" s="4"/>
      <c r="B24" s="348" t="s">
        <v>379</v>
      </c>
      <c r="C24" s="282">
        <v>1096912</v>
      </c>
      <c r="D24" s="282">
        <v>968717</v>
      </c>
      <c r="E24" s="282">
        <v>983875</v>
      </c>
      <c r="F24" s="414">
        <v>993478</v>
      </c>
      <c r="G24" s="414">
        <v>977926</v>
      </c>
      <c r="H24" s="427">
        <v>993310</v>
      </c>
      <c r="I24" s="426">
        <v>983408</v>
      </c>
      <c r="J24" s="282">
        <v>973174</v>
      </c>
      <c r="K24" s="599">
        <v>909366</v>
      </c>
      <c r="L24" s="724">
        <v>908086</v>
      </c>
      <c r="M24" s="282">
        <v>915344</v>
      </c>
      <c r="N24" s="282">
        <v>932963</v>
      </c>
      <c r="O24" s="724">
        <f t="shared" si="3"/>
        <v>969713.25</v>
      </c>
      <c r="P24" s="4"/>
      <c r="Q24" s="4"/>
    </row>
    <row r="25" spans="1:17" ht="13.5" thickTop="1">
      <c r="A25" s="4"/>
      <c r="B25" s="416" t="s">
        <v>358</v>
      </c>
      <c r="C25" s="283"/>
      <c r="D25" s="283"/>
      <c r="E25" s="283"/>
      <c r="F25" s="283"/>
      <c r="G25" s="283"/>
      <c r="H25" s="284"/>
      <c r="I25" s="284"/>
      <c r="J25" s="284"/>
      <c r="K25" s="284"/>
      <c r="L25" s="285"/>
      <c r="M25" s="285"/>
      <c r="N25" s="285"/>
      <c r="O25" s="285"/>
      <c r="P25" s="4"/>
      <c r="Q25" s="4"/>
    </row>
    <row r="26" spans="1:17">
      <c r="A26" s="4"/>
      <c r="B26" s="301" t="s">
        <v>380</v>
      </c>
      <c r="C26" s="4"/>
      <c r="D26" s="4"/>
      <c r="E26" s="4"/>
      <c r="F26" s="4"/>
      <c r="G26" s="4"/>
      <c r="H26" s="2" t="s">
        <v>9</v>
      </c>
      <c r="I26" s="4"/>
      <c r="J26" s="4"/>
      <c r="K26" s="4"/>
      <c r="L26" s="4"/>
      <c r="M26" s="4"/>
      <c r="N26" s="4"/>
      <c r="O26" s="4"/>
      <c r="P26" s="4"/>
      <c r="Q26" s="4"/>
    </row>
    <row r="27" spans="1:17" ht="15" customHeight="1">
      <c r="A27" s="4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</row>
    <row r="28" spans="1:17">
      <c r="A28" s="4"/>
    </row>
    <row r="29" spans="1:17">
      <c r="A29" s="4" t="s">
        <v>14</v>
      </c>
      <c r="B29" s="604" t="s">
        <v>447</v>
      </c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5"/>
    </row>
    <row r="30" spans="1:17" ht="15">
      <c r="A30" s="4"/>
      <c r="B30" s="277">
        <v>2012</v>
      </c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730"/>
    </row>
    <row r="31" spans="1:17" ht="13.5" thickBot="1">
      <c r="A31" s="4"/>
      <c r="B31" s="584"/>
      <c r="C31" s="584"/>
      <c r="D31" s="584"/>
      <c r="E31" s="584"/>
      <c r="F31" s="584"/>
      <c r="G31" s="584"/>
      <c r="H31" s="583"/>
      <c r="I31" s="583"/>
      <c r="J31" s="583"/>
      <c r="K31" s="583"/>
      <c r="L31" s="583"/>
      <c r="M31" s="583"/>
      <c r="N31" s="583"/>
      <c r="O31" s="583"/>
      <c r="P31" s="597"/>
    </row>
    <row r="32" spans="1:17" ht="15.75" thickTop="1">
      <c r="A32" s="4"/>
      <c r="B32" s="602" t="s">
        <v>448</v>
      </c>
      <c r="C32" s="585" t="s">
        <v>0</v>
      </c>
      <c r="D32" s="585" t="s">
        <v>1</v>
      </c>
      <c r="E32" s="585" t="s">
        <v>2</v>
      </c>
      <c r="F32" s="585" t="s">
        <v>3</v>
      </c>
      <c r="G32" s="585" t="s">
        <v>4</v>
      </c>
      <c r="H32" s="585" t="s">
        <v>10</v>
      </c>
      <c r="I32" s="585" t="s">
        <v>5</v>
      </c>
      <c r="J32" s="585" t="s">
        <v>6</v>
      </c>
      <c r="K32" s="585" t="s">
        <v>7</v>
      </c>
      <c r="L32" s="585" t="s">
        <v>8</v>
      </c>
      <c r="M32" s="585" t="s">
        <v>11</v>
      </c>
      <c r="N32" s="585" t="s">
        <v>12</v>
      </c>
      <c r="O32" s="585" t="s">
        <v>449</v>
      </c>
      <c r="P32" s="731"/>
    </row>
    <row r="33" spans="1:16" ht="15">
      <c r="A33" s="4"/>
      <c r="B33" s="588" t="s">
        <v>202</v>
      </c>
      <c r="C33" s="608">
        <f>+C34+C38+C42+C46</f>
        <v>5457788</v>
      </c>
      <c r="D33" s="608">
        <f t="shared" ref="D33:N33" si="4">+D34+D38+D42+D46</f>
        <v>5316252</v>
      </c>
      <c r="E33" s="608">
        <f t="shared" si="4"/>
        <v>5350806</v>
      </c>
      <c r="F33" s="608">
        <f t="shared" si="4"/>
        <v>5340349</v>
      </c>
      <c r="G33" s="608">
        <f t="shared" si="4"/>
        <v>5313401</v>
      </c>
      <c r="H33" s="608">
        <f t="shared" si="4"/>
        <v>5333383</v>
      </c>
      <c r="I33" s="608">
        <f t="shared" si="4"/>
        <v>5307342</v>
      </c>
      <c r="J33" s="608">
        <f t="shared" si="4"/>
        <v>5334490</v>
      </c>
      <c r="K33" s="608">
        <f t="shared" si="4"/>
        <v>5280188</v>
      </c>
      <c r="L33" s="608">
        <f t="shared" si="4"/>
        <v>5339424</v>
      </c>
      <c r="M33" s="608">
        <f t="shared" si="4"/>
        <v>5408694</v>
      </c>
      <c r="N33" s="608">
        <f t="shared" si="4"/>
        <v>5472642</v>
      </c>
      <c r="O33" s="608">
        <f>+O34+O38+O42+O46</f>
        <v>5354563.25</v>
      </c>
      <c r="P33" s="588"/>
    </row>
    <row r="34" spans="1:16">
      <c r="A34" s="4"/>
      <c r="B34" s="280" t="s">
        <v>253</v>
      </c>
      <c r="C34" s="181">
        <f>SUM(C35:C37)</f>
        <v>2234839</v>
      </c>
      <c r="D34" s="181">
        <f t="shared" ref="D34:O34" si="5">SUM(D35:D37)</f>
        <v>2202020</v>
      </c>
      <c r="E34" s="181">
        <f t="shared" si="5"/>
        <v>2202528</v>
      </c>
      <c r="F34" s="52">
        <f t="shared" si="5"/>
        <v>2202654</v>
      </c>
      <c r="G34" s="52">
        <f t="shared" si="5"/>
        <v>2167745</v>
      </c>
      <c r="H34" s="52">
        <f t="shared" si="5"/>
        <v>2169253</v>
      </c>
      <c r="I34" s="52">
        <f t="shared" si="5"/>
        <v>2148982</v>
      </c>
      <c r="J34" s="690">
        <f t="shared" si="5"/>
        <v>2164166</v>
      </c>
      <c r="K34" s="52">
        <f t="shared" si="5"/>
        <v>2179823</v>
      </c>
      <c r="L34" s="52">
        <f t="shared" si="5"/>
        <v>2175120</v>
      </c>
      <c r="M34" s="52">
        <f t="shared" si="5"/>
        <v>2195879</v>
      </c>
      <c r="N34" s="690">
        <f t="shared" si="5"/>
        <v>2231462</v>
      </c>
      <c r="O34" s="690">
        <f t="shared" si="5"/>
        <v>2189539.25</v>
      </c>
      <c r="P34" s="588"/>
    </row>
    <row r="35" spans="1:16" ht="14.25">
      <c r="A35" s="4"/>
      <c r="B35" s="589" t="s">
        <v>450</v>
      </c>
      <c r="C35" s="590">
        <v>1259321</v>
      </c>
      <c r="D35" s="671">
        <v>1251093</v>
      </c>
      <c r="E35" s="591">
        <v>1240223</v>
      </c>
      <c r="F35" s="592">
        <v>1244457</v>
      </c>
      <c r="G35" s="591">
        <v>1205162</v>
      </c>
      <c r="H35" s="591">
        <v>1229389</v>
      </c>
      <c r="I35" s="591">
        <v>1210288</v>
      </c>
      <c r="J35" s="591">
        <v>1223776</v>
      </c>
      <c r="K35" s="591">
        <v>1215706</v>
      </c>
      <c r="L35" s="591">
        <v>1223889</v>
      </c>
      <c r="M35" s="583">
        <v>1242987</v>
      </c>
      <c r="N35" s="583">
        <v>1257053</v>
      </c>
      <c r="O35" s="586">
        <f>(AVERAGE(B35:N35))</f>
        <v>1233612</v>
      </c>
      <c r="P35" s="597"/>
    </row>
    <row r="36" spans="1:16" ht="14.25">
      <c r="A36" s="4"/>
      <c r="B36" s="593" t="s">
        <v>451</v>
      </c>
      <c r="C36" s="590">
        <v>835792</v>
      </c>
      <c r="D36" s="671">
        <v>805116</v>
      </c>
      <c r="E36" s="591">
        <v>804439</v>
      </c>
      <c r="F36" s="592">
        <v>817654</v>
      </c>
      <c r="G36" s="591">
        <v>793528</v>
      </c>
      <c r="H36" s="591">
        <v>802523</v>
      </c>
      <c r="I36" s="591">
        <v>787399</v>
      </c>
      <c r="J36" s="591">
        <v>798137</v>
      </c>
      <c r="K36" s="591">
        <v>791443</v>
      </c>
      <c r="L36" s="591">
        <v>811546</v>
      </c>
      <c r="M36" s="583">
        <v>819254</v>
      </c>
      <c r="N36" s="583">
        <v>847447</v>
      </c>
      <c r="O36" s="586">
        <f t="shared" ref="O36:O37" si="6">(AVERAGE(B36:N36))</f>
        <v>809523.16666666663</v>
      </c>
      <c r="P36" s="597"/>
    </row>
    <row r="37" spans="1:16" ht="14.25">
      <c r="A37" s="4"/>
      <c r="B37" s="589" t="s">
        <v>452</v>
      </c>
      <c r="C37" s="590">
        <v>139726</v>
      </c>
      <c r="D37" s="671">
        <v>145811</v>
      </c>
      <c r="E37" s="591">
        <v>157866</v>
      </c>
      <c r="F37" s="592">
        <v>140543</v>
      </c>
      <c r="G37" s="591">
        <v>169055</v>
      </c>
      <c r="H37" s="591">
        <v>137341</v>
      </c>
      <c r="I37" s="591">
        <v>151295</v>
      </c>
      <c r="J37" s="591">
        <v>142253</v>
      </c>
      <c r="K37" s="591">
        <v>172674</v>
      </c>
      <c r="L37" s="591">
        <v>139685</v>
      </c>
      <c r="M37" s="583">
        <v>133638</v>
      </c>
      <c r="N37" s="583">
        <v>126962</v>
      </c>
      <c r="O37" s="586">
        <f t="shared" si="6"/>
        <v>146404.08333333334</v>
      </c>
      <c r="P37" s="597"/>
    </row>
    <row r="38" spans="1:16">
      <c r="A38" s="4"/>
      <c r="B38" s="588" t="s">
        <v>254</v>
      </c>
      <c r="C38" s="181">
        <f>SUM(C39:C41)</f>
        <v>1648484</v>
      </c>
      <c r="D38" s="181">
        <f t="shared" ref="D38:O38" si="7">SUM(D39:D41)</f>
        <v>1650455</v>
      </c>
      <c r="E38" s="181">
        <f t="shared" si="7"/>
        <v>1674078</v>
      </c>
      <c r="F38" s="52">
        <f t="shared" si="7"/>
        <v>1655720</v>
      </c>
      <c r="G38" s="52">
        <f t="shared" si="7"/>
        <v>1665039</v>
      </c>
      <c r="H38" s="52">
        <f t="shared" si="7"/>
        <v>1674420</v>
      </c>
      <c r="I38" s="52">
        <f t="shared" si="7"/>
        <v>1678680</v>
      </c>
      <c r="J38" s="690">
        <f t="shared" si="7"/>
        <v>1700216</v>
      </c>
      <c r="K38" s="52">
        <f t="shared" si="7"/>
        <v>1691438</v>
      </c>
      <c r="L38" s="52">
        <f t="shared" si="7"/>
        <v>1747268</v>
      </c>
      <c r="M38" s="52">
        <f t="shared" si="7"/>
        <v>1786847</v>
      </c>
      <c r="N38" s="690">
        <f t="shared" si="7"/>
        <v>1792005</v>
      </c>
      <c r="O38" s="690">
        <f t="shared" si="7"/>
        <v>1697054.1666666667</v>
      </c>
      <c r="P38" s="588"/>
    </row>
    <row r="39" spans="1:16" ht="14.25">
      <c r="A39" s="4"/>
      <c r="B39" s="589" t="s">
        <v>450</v>
      </c>
      <c r="C39" s="590">
        <v>1098785</v>
      </c>
      <c r="D39" s="671">
        <v>1100485</v>
      </c>
      <c r="E39" s="583">
        <v>1115768</v>
      </c>
      <c r="F39" s="590">
        <v>1101785</v>
      </c>
      <c r="G39" s="590">
        <v>1116494</v>
      </c>
      <c r="H39" s="594">
        <v>1119336</v>
      </c>
      <c r="I39" s="591">
        <v>1074079</v>
      </c>
      <c r="J39" s="629">
        <v>1133403</v>
      </c>
      <c r="K39" s="594">
        <v>1131769</v>
      </c>
      <c r="L39" s="590">
        <v>1126815</v>
      </c>
      <c r="M39" s="583">
        <v>1186393</v>
      </c>
      <c r="N39" s="583">
        <v>1162843</v>
      </c>
      <c r="O39" s="586">
        <f>(AVERAGE(B39:N39))</f>
        <v>1122329.5833333333</v>
      </c>
      <c r="P39" s="597"/>
    </row>
    <row r="40" spans="1:16" ht="14.25">
      <c r="A40" s="4"/>
      <c r="B40" s="593" t="s">
        <v>451</v>
      </c>
      <c r="C40" s="590">
        <v>456399</v>
      </c>
      <c r="D40" s="671">
        <v>453858</v>
      </c>
      <c r="E40" s="583">
        <v>460563</v>
      </c>
      <c r="F40" s="590">
        <v>449801</v>
      </c>
      <c r="G40" s="590">
        <v>449063</v>
      </c>
      <c r="H40" s="594">
        <v>451872</v>
      </c>
      <c r="I40" s="591">
        <v>431371</v>
      </c>
      <c r="J40" s="629">
        <v>454397</v>
      </c>
      <c r="K40" s="594">
        <v>463955</v>
      </c>
      <c r="L40" s="590">
        <v>459197</v>
      </c>
      <c r="M40" s="583">
        <v>491144</v>
      </c>
      <c r="N40" s="583">
        <v>496225</v>
      </c>
      <c r="O40" s="586">
        <f t="shared" ref="O40:O41" si="8">(AVERAGE(B40:N40))</f>
        <v>459820.41666666669</v>
      </c>
      <c r="P40" s="597"/>
    </row>
    <row r="41" spans="1:16" ht="14.25">
      <c r="A41" s="4"/>
      <c r="B41" s="589" t="s">
        <v>452</v>
      </c>
      <c r="C41" s="590">
        <v>93300</v>
      </c>
      <c r="D41" s="671">
        <v>96112</v>
      </c>
      <c r="E41" s="583">
        <v>97747</v>
      </c>
      <c r="F41" s="590">
        <v>104134</v>
      </c>
      <c r="G41" s="590">
        <v>99482</v>
      </c>
      <c r="H41" s="594">
        <v>103212</v>
      </c>
      <c r="I41" s="591">
        <v>173230</v>
      </c>
      <c r="J41" s="629">
        <v>112416</v>
      </c>
      <c r="K41" s="594">
        <v>95714</v>
      </c>
      <c r="L41" s="590">
        <v>161256</v>
      </c>
      <c r="M41" s="583">
        <v>109310</v>
      </c>
      <c r="N41" s="583">
        <v>132937</v>
      </c>
      <c r="O41" s="586">
        <f t="shared" si="8"/>
        <v>114904.16666666667</v>
      </c>
      <c r="P41" s="597"/>
    </row>
    <row r="42" spans="1:16">
      <c r="A42" s="4"/>
      <c r="B42" s="588" t="s">
        <v>255</v>
      </c>
      <c r="C42" s="587">
        <f>SUM(C43:C45)</f>
        <v>502112</v>
      </c>
      <c r="D42" s="587">
        <f t="shared" ref="D42:O42" si="9">SUM(D43:D45)</f>
        <v>519441</v>
      </c>
      <c r="E42" s="587">
        <f t="shared" si="9"/>
        <v>514155</v>
      </c>
      <c r="F42" s="587">
        <f t="shared" si="9"/>
        <v>512329</v>
      </c>
      <c r="G42" s="587">
        <f t="shared" si="9"/>
        <v>526530</v>
      </c>
      <c r="H42" s="587">
        <f t="shared" si="9"/>
        <v>520180</v>
      </c>
      <c r="I42" s="587">
        <f t="shared" si="9"/>
        <v>520218</v>
      </c>
      <c r="J42" s="691">
        <f t="shared" si="9"/>
        <v>520928</v>
      </c>
      <c r="K42" s="587">
        <f t="shared" si="9"/>
        <v>523567</v>
      </c>
      <c r="L42" s="587">
        <f t="shared" si="9"/>
        <v>533040</v>
      </c>
      <c r="M42" s="587">
        <f t="shared" si="9"/>
        <v>534896</v>
      </c>
      <c r="N42" s="587">
        <f t="shared" si="9"/>
        <v>540558</v>
      </c>
      <c r="O42" s="587">
        <f t="shared" si="9"/>
        <v>522329.5</v>
      </c>
      <c r="P42" s="588"/>
    </row>
    <row r="43" spans="1:16" ht="14.25">
      <c r="A43" s="4"/>
      <c r="B43" s="589" t="s">
        <v>450</v>
      </c>
      <c r="C43" s="591">
        <v>324375</v>
      </c>
      <c r="D43" s="591">
        <v>323409</v>
      </c>
      <c r="E43" s="592">
        <v>323125</v>
      </c>
      <c r="F43" s="591">
        <v>327172</v>
      </c>
      <c r="G43" s="594">
        <v>336017</v>
      </c>
      <c r="H43" s="594">
        <v>324636</v>
      </c>
      <c r="I43" s="591">
        <v>322899</v>
      </c>
      <c r="J43" s="591">
        <v>319917</v>
      </c>
      <c r="K43" s="590">
        <v>328986</v>
      </c>
      <c r="L43" s="594">
        <v>338250</v>
      </c>
      <c r="M43" s="597">
        <v>334470</v>
      </c>
      <c r="N43" s="597">
        <v>329031</v>
      </c>
      <c r="O43" s="586">
        <f>(AVERAGE(B43:N43))</f>
        <v>327690.58333333331</v>
      </c>
      <c r="P43" s="597"/>
    </row>
    <row r="44" spans="1:16" ht="14.25">
      <c r="A44" s="4"/>
      <c r="B44" s="589" t="s">
        <v>451</v>
      </c>
      <c r="C44" s="591">
        <v>164525</v>
      </c>
      <c r="D44" s="591">
        <v>171396</v>
      </c>
      <c r="E44" s="592">
        <v>165254</v>
      </c>
      <c r="F44" s="591">
        <v>167200</v>
      </c>
      <c r="G44" s="594">
        <v>170553</v>
      </c>
      <c r="H44" s="594">
        <v>169822</v>
      </c>
      <c r="I44" s="591">
        <v>165606</v>
      </c>
      <c r="J44" s="591">
        <v>162292</v>
      </c>
      <c r="K44" s="590">
        <v>168218</v>
      </c>
      <c r="L44" s="594">
        <v>171099</v>
      </c>
      <c r="M44" s="597">
        <v>169243</v>
      </c>
      <c r="N44" s="597">
        <v>168578</v>
      </c>
      <c r="O44" s="586">
        <f t="shared" ref="O44:O45" si="10">(AVERAGE(B44:N44))</f>
        <v>167815.5</v>
      </c>
      <c r="P44" s="597"/>
    </row>
    <row r="45" spans="1:16" ht="14.25">
      <c r="A45" s="4"/>
      <c r="B45" s="589" t="s">
        <v>452</v>
      </c>
      <c r="C45" s="591">
        <v>13212</v>
      </c>
      <c r="D45" s="591">
        <v>24636</v>
      </c>
      <c r="E45" s="592">
        <v>25776</v>
      </c>
      <c r="F45" s="591">
        <v>17957</v>
      </c>
      <c r="G45" s="594">
        <v>19960</v>
      </c>
      <c r="H45" s="594">
        <v>25722</v>
      </c>
      <c r="I45" s="591">
        <v>31713</v>
      </c>
      <c r="J45" s="591">
        <v>38719</v>
      </c>
      <c r="K45" s="590">
        <v>26363</v>
      </c>
      <c r="L45" s="594">
        <v>23691</v>
      </c>
      <c r="M45" s="597">
        <v>31183</v>
      </c>
      <c r="N45" s="597">
        <v>42949</v>
      </c>
      <c r="O45" s="586">
        <f t="shared" si="10"/>
        <v>26823.416666666668</v>
      </c>
      <c r="P45" s="597"/>
    </row>
    <row r="46" spans="1:16">
      <c r="A46" s="4"/>
      <c r="B46" s="588" t="s">
        <v>453</v>
      </c>
      <c r="C46" s="587">
        <f>SUM(C47:C49)</f>
        <v>1072353</v>
      </c>
      <c r="D46" s="587">
        <f t="shared" ref="D46:O46" si="11">SUM(D47:D49)</f>
        <v>944336</v>
      </c>
      <c r="E46" s="587">
        <f t="shared" si="11"/>
        <v>960045</v>
      </c>
      <c r="F46" s="587">
        <f t="shared" si="11"/>
        <v>969646</v>
      </c>
      <c r="G46" s="587">
        <f t="shared" si="11"/>
        <v>954087</v>
      </c>
      <c r="H46" s="587">
        <f t="shared" si="11"/>
        <v>969530</v>
      </c>
      <c r="I46" s="587">
        <f t="shared" si="11"/>
        <v>959462</v>
      </c>
      <c r="J46" s="691">
        <f t="shared" si="11"/>
        <v>949180</v>
      </c>
      <c r="K46" s="587">
        <f t="shared" si="11"/>
        <v>885360</v>
      </c>
      <c r="L46" s="587">
        <f t="shared" si="11"/>
        <v>883996</v>
      </c>
      <c r="M46" s="587">
        <f t="shared" si="11"/>
        <v>891072</v>
      </c>
      <c r="N46" s="587">
        <f t="shared" si="11"/>
        <v>908617</v>
      </c>
      <c r="O46" s="587">
        <f t="shared" si="11"/>
        <v>945640.33333333326</v>
      </c>
      <c r="P46" s="588"/>
    </row>
    <row r="47" spans="1:16" ht="14.25">
      <c r="A47" s="4"/>
      <c r="B47" s="589" t="s">
        <v>450</v>
      </c>
      <c r="C47" s="591">
        <v>541085</v>
      </c>
      <c r="D47" s="591">
        <v>493160</v>
      </c>
      <c r="E47" s="591">
        <v>500178</v>
      </c>
      <c r="F47" s="591">
        <v>500512</v>
      </c>
      <c r="G47" s="591">
        <v>490953</v>
      </c>
      <c r="H47" s="591">
        <v>492912</v>
      </c>
      <c r="I47" s="591">
        <v>487969</v>
      </c>
      <c r="J47" s="591">
        <v>484715</v>
      </c>
      <c r="K47" s="591">
        <v>446699</v>
      </c>
      <c r="L47" s="591">
        <v>438410</v>
      </c>
      <c r="M47" s="592">
        <v>445442</v>
      </c>
      <c r="N47" s="592">
        <v>453112</v>
      </c>
      <c r="O47" s="586">
        <f>(AVERAGE(B47:N47))</f>
        <v>481262.25</v>
      </c>
      <c r="P47" s="597"/>
    </row>
    <row r="48" spans="1:16" ht="15" thickBot="1">
      <c r="A48" s="4"/>
      <c r="B48" s="598" t="s">
        <v>451</v>
      </c>
      <c r="C48" s="599">
        <v>531268</v>
      </c>
      <c r="D48" s="599">
        <v>451176</v>
      </c>
      <c r="E48" s="599">
        <v>459867</v>
      </c>
      <c r="F48" s="599">
        <v>469134</v>
      </c>
      <c r="G48" s="599">
        <v>463134</v>
      </c>
      <c r="H48" s="599">
        <v>476618</v>
      </c>
      <c r="I48" s="599">
        <v>471493</v>
      </c>
      <c r="J48" s="599">
        <v>464465</v>
      </c>
      <c r="K48" s="599">
        <v>438661</v>
      </c>
      <c r="L48" s="599">
        <v>445586</v>
      </c>
      <c r="M48" s="600">
        <v>445630</v>
      </c>
      <c r="N48" s="600">
        <v>455505</v>
      </c>
      <c r="O48" s="732">
        <f t="shared" ref="O48" si="12">(AVERAGE(B48:N48))</f>
        <v>464378.08333333331</v>
      </c>
      <c r="P48" s="597"/>
    </row>
    <row r="49" spans="1:16" ht="13.5" thickTop="1">
      <c r="A49" s="4"/>
      <c r="B49" s="607" t="s">
        <v>454</v>
      </c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97"/>
    </row>
    <row r="50" spans="1:16">
      <c r="A50" s="4"/>
      <c r="B50" s="607" t="s">
        <v>455</v>
      </c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97"/>
    </row>
    <row r="51" spans="1:16">
      <c r="A51" s="4"/>
      <c r="B51" s="607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</row>
    <row r="52" spans="1:16">
      <c r="A52" s="4"/>
    </row>
    <row r="53" spans="1:16">
      <c r="A53" s="4"/>
    </row>
  </sheetData>
  <phoneticPr fontId="32" type="noConversion"/>
  <hyperlinks>
    <hyperlink ref="C1" location="INDICE!C3" display="Volver al Indice"/>
    <hyperlink ref="H26" location="INDICE!C3" display="Volver al Indice"/>
  </hyperlinks>
  <printOptions horizontalCentered="1"/>
  <pageMargins left="0.19685039370078741" right="0.19685039370078741" top="0.78740157480314965" bottom="0.98425196850393704" header="0" footer="0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topLeftCell="C1" zoomScale="90" zoomScaleNormal="90" workbookViewId="0">
      <selection activeCell="O1" sqref="O1"/>
    </sheetView>
  </sheetViews>
  <sheetFormatPr baseColWidth="10" defaultRowHeight="12.75"/>
  <cols>
    <col min="1" max="1" width="4.7109375" customWidth="1"/>
    <col min="2" max="2" width="41.85546875" customWidth="1"/>
    <col min="3" max="14" width="9.7109375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259" t="s">
        <v>381</v>
      </c>
      <c r="C2" s="188"/>
      <c r="D2" s="188"/>
      <c r="E2" s="188"/>
      <c r="F2" s="188"/>
      <c r="G2" s="188"/>
      <c r="H2" s="276"/>
      <c r="I2" s="276"/>
      <c r="J2" s="276"/>
      <c r="K2" s="276"/>
      <c r="L2" s="276"/>
      <c r="M2" s="276"/>
      <c r="N2" s="276"/>
      <c r="O2" s="4"/>
      <c r="P2" s="4"/>
    </row>
    <row r="3" spans="1:16" ht="15">
      <c r="A3" s="4"/>
      <c r="B3" s="259">
        <v>2012</v>
      </c>
      <c r="C3" s="188"/>
      <c r="D3" s="188"/>
      <c r="E3" s="188"/>
      <c r="F3" s="188"/>
      <c r="G3" s="188"/>
      <c r="H3" s="276"/>
      <c r="I3" s="276"/>
      <c r="J3" s="276"/>
      <c r="K3" s="276"/>
      <c r="L3" s="276"/>
      <c r="M3" s="276"/>
      <c r="N3" s="276"/>
      <c r="O3" s="4"/>
      <c r="P3" s="4"/>
    </row>
    <row r="4" spans="1:16" ht="13.5" thickBot="1">
      <c r="A4" s="4"/>
      <c r="B4" s="187"/>
      <c r="C4" s="5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4"/>
      <c r="P4" s="4"/>
    </row>
    <row r="5" spans="1:16" ht="26.25" customHeight="1" thickTop="1">
      <c r="A5" s="4"/>
      <c r="B5" s="465" t="s">
        <v>252</v>
      </c>
      <c r="C5" s="501" t="s">
        <v>0</v>
      </c>
      <c r="D5" s="501" t="s">
        <v>1</v>
      </c>
      <c r="E5" s="501" t="s">
        <v>2</v>
      </c>
      <c r="F5" s="501" t="s">
        <v>3</v>
      </c>
      <c r="G5" s="501" t="s">
        <v>4</v>
      </c>
      <c r="H5" s="501" t="s">
        <v>10</v>
      </c>
      <c r="I5" s="501" t="s">
        <v>5</v>
      </c>
      <c r="J5" s="501" t="s">
        <v>6</v>
      </c>
      <c r="K5" s="501" t="s">
        <v>7</v>
      </c>
      <c r="L5" s="501" t="s">
        <v>8</v>
      </c>
      <c r="M5" s="501" t="s">
        <v>11</v>
      </c>
      <c r="N5" s="501" t="s">
        <v>12</v>
      </c>
      <c r="O5" s="729" t="s">
        <v>41</v>
      </c>
      <c r="P5" s="4"/>
    </row>
    <row r="6" spans="1:16" ht="18" customHeight="1">
      <c r="A6" s="4"/>
      <c r="B6" s="576" t="s">
        <v>435</v>
      </c>
      <c r="C6" s="287">
        <f t="shared" ref="C6:O6" si="0">+C7+C8+C9</f>
        <v>23085</v>
      </c>
      <c r="D6" s="287">
        <f t="shared" si="0"/>
        <v>22297</v>
      </c>
      <c r="E6" s="287">
        <f t="shared" si="0"/>
        <v>25905</v>
      </c>
      <c r="F6" s="287">
        <f t="shared" si="0"/>
        <v>22283</v>
      </c>
      <c r="G6" s="287">
        <f t="shared" si="0"/>
        <v>23949</v>
      </c>
      <c r="H6" s="287">
        <f t="shared" si="0"/>
        <v>23603</v>
      </c>
      <c r="I6" s="287">
        <f t="shared" si="0"/>
        <v>20558</v>
      </c>
      <c r="J6" s="287">
        <f t="shared" si="0"/>
        <v>22074</v>
      </c>
      <c r="K6" s="287">
        <f t="shared" si="0"/>
        <v>16379</v>
      </c>
      <c r="L6" s="287">
        <f t="shared" si="0"/>
        <v>21959</v>
      </c>
      <c r="M6" s="287">
        <f t="shared" si="0"/>
        <v>22127</v>
      </c>
      <c r="N6" s="287">
        <f t="shared" si="0"/>
        <v>19823</v>
      </c>
      <c r="O6" s="287">
        <f t="shared" si="0"/>
        <v>264042</v>
      </c>
      <c r="P6" s="4"/>
    </row>
    <row r="7" spans="1:16" ht="18" customHeight="1">
      <c r="A7" s="4"/>
      <c r="B7" s="288" t="s">
        <v>253</v>
      </c>
      <c r="C7" s="289">
        <f t="shared" ref="C7:L7" si="1">+C11+C15</f>
        <v>11027</v>
      </c>
      <c r="D7" s="289">
        <f t="shared" si="1"/>
        <v>10640</v>
      </c>
      <c r="E7" s="289">
        <f t="shared" si="1"/>
        <v>12743</v>
      </c>
      <c r="F7" s="289">
        <f t="shared" si="1"/>
        <v>10859</v>
      </c>
      <c r="G7" s="289">
        <f t="shared" si="1"/>
        <v>11600</v>
      </c>
      <c r="H7" s="289">
        <f t="shared" si="1"/>
        <v>11361</v>
      </c>
      <c r="I7" s="289">
        <f t="shared" ref="I7" si="2">+I11+I15</f>
        <v>9450</v>
      </c>
      <c r="J7" s="289">
        <f t="shared" si="1"/>
        <v>10140</v>
      </c>
      <c r="K7" s="289">
        <f t="shared" si="1"/>
        <v>7356</v>
      </c>
      <c r="L7" s="289">
        <f t="shared" si="1"/>
        <v>9775</v>
      </c>
      <c r="M7" s="289">
        <f t="shared" ref="M7:N7" si="3">+M11+M15</f>
        <v>9683</v>
      </c>
      <c r="N7" s="289">
        <f t="shared" si="3"/>
        <v>8704</v>
      </c>
      <c r="O7" s="185">
        <f>SUM(C7:N7)</f>
        <v>123338</v>
      </c>
      <c r="P7" s="4"/>
    </row>
    <row r="8" spans="1:16" ht="18" customHeight="1">
      <c r="A8" s="4"/>
      <c r="B8" s="280" t="s">
        <v>254</v>
      </c>
      <c r="C8" s="181">
        <f t="shared" ref="C8:F9" si="4">+C12+C16</f>
        <v>8835</v>
      </c>
      <c r="D8" s="181">
        <f t="shared" si="4"/>
        <v>8557</v>
      </c>
      <c r="E8" s="181">
        <f t="shared" si="4"/>
        <v>9616</v>
      </c>
      <c r="F8" s="181">
        <f t="shared" ref="F8:H9" si="5">+F12+F16</f>
        <v>8400</v>
      </c>
      <c r="G8" s="181">
        <f t="shared" si="5"/>
        <v>9110</v>
      </c>
      <c r="H8" s="181">
        <f t="shared" si="5"/>
        <v>8957</v>
      </c>
      <c r="I8" s="181">
        <f t="shared" ref="I8" si="6">+I12+I16</f>
        <v>8221</v>
      </c>
      <c r="J8" s="181">
        <f t="shared" ref="J8" si="7">+J12+J16</f>
        <v>8693</v>
      </c>
      <c r="K8" s="181">
        <f t="shared" ref="K8:L9" si="8">+K12+K16</f>
        <v>6438</v>
      </c>
      <c r="L8" s="181">
        <f t="shared" si="8"/>
        <v>8950</v>
      </c>
      <c r="M8" s="181">
        <f t="shared" ref="M8:N8" si="9">+M12+M16</f>
        <v>9107</v>
      </c>
      <c r="N8" s="181">
        <f t="shared" si="9"/>
        <v>8142</v>
      </c>
      <c r="O8" s="185">
        <f t="shared" ref="O8:O22" si="10">SUM(C8:N8)</f>
        <v>103026</v>
      </c>
      <c r="P8" s="4"/>
    </row>
    <row r="9" spans="1:16" ht="18" customHeight="1">
      <c r="A9" s="4"/>
      <c r="B9" s="280" t="s">
        <v>255</v>
      </c>
      <c r="C9" s="290">
        <f t="shared" si="4"/>
        <v>3223</v>
      </c>
      <c r="D9" s="290">
        <f t="shared" si="4"/>
        <v>3100</v>
      </c>
      <c r="E9" s="290">
        <f t="shared" si="4"/>
        <v>3546</v>
      </c>
      <c r="F9" s="290">
        <f t="shared" si="4"/>
        <v>3024</v>
      </c>
      <c r="G9" s="290">
        <f t="shared" si="5"/>
        <v>3239</v>
      </c>
      <c r="H9" s="290">
        <f t="shared" si="5"/>
        <v>3285</v>
      </c>
      <c r="I9" s="290">
        <f t="shared" ref="I9" si="11">+I13+I17</f>
        <v>2887</v>
      </c>
      <c r="J9" s="290">
        <f t="shared" ref="J9" si="12">+J13+J17</f>
        <v>3241</v>
      </c>
      <c r="K9" s="290">
        <f t="shared" si="8"/>
        <v>2585</v>
      </c>
      <c r="L9" s="290">
        <f t="shared" si="8"/>
        <v>3234</v>
      </c>
      <c r="M9" s="290">
        <f t="shared" ref="M9:N9" si="13">+M13+M17</f>
        <v>3337</v>
      </c>
      <c r="N9" s="290">
        <f t="shared" si="13"/>
        <v>2977</v>
      </c>
      <c r="O9" s="185">
        <f t="shared" si="10"/>
        <v>37678</v>
      </c>
      <c r="P9" s="4"/>
    </row>
    <row r="10" spans="1:16" ht="18" customHeight="1">
      <c r="A10" s="4"/>
      <c r="B10" s="286" t="s">
        <v>257</v>
      </c>
      <c r="C10" s="287">
        <f t="shared" ref="C10:O10" si="14">+C11+C12+C13</f>
        <v>19132</v>
      </c>
      <c r="D10" s="287">
        <f t="shared" si="14"/>
        <v>18723</v>
      </c>
      <c r="E10" s="287">
        <f t="shared" si="14"/>
        <v>21059</v>
      </c>
      <c r="F10" s="287">
        <f t="shared" si="14"/>
        <v>18173</v>
      </c>
      <c r="G10" s="287">
        <f t="shared" si="14"/>
        <v>19393</v>
      </c>
      <c r="H10" s="287">
        <f t="shared" si="14"/>
        <v>19024</v>
      </c>
      <c r="I10" s="287">
        <f t="shared" si="14"/>
        <v>16625</v>
      </c>
      <c r="J10" s="287">
        <f t="shared" si="14"/>
        <v>17758</v>
      </c>
      <c r="K10" s="287">
        <f t="shared" si="14"/>
        <v>13195</v>
      </c>
      <c r="L10" s="287">
        <f t="shared" si="14"/>
        <v>17735</v>
      </c>
      <c r="M10" s="287">
        <f t="shared" si="14"/>
        <v>17905</v>
      </c>
      <c r="N10" s="287">
        <f t="shared" si="14"/>
        <v>16264</v>
      </c>
      <c r="O10" s="287">
        <f t="shared" si="14"/>
        <v>214986</v>
      </c>
      <c r="P10" s="4"/>
    </row>
    <row r="11" spans="1:16" ht="18" customHeight="1">
      <c r="A11" s="4"/>
      <c r="B11" s="280" t="s">
        <v>253</v>
      </c>
      <c r="C11" s="180">
        <v>9156</v>
      </c>
      <c r="D11" s="180">
        <v>8904</v>
      </c>
      <c r="E11" s="180">
        <v>10392</v>
      </c>
      <c r="F11" s="425">
        <v>8833</v>
      </c>
      <c r="G11" s="425">
        <v>9430</v>
      </c>
      <c r="H11" s="425">
        <v>9072</v>
      </c>
      <c r="I11" s="425">
        <v>7560</v>
      </c>
      <c r="J11" s="425">
        <v>8077</v>
      </c>
      <c r="K11" s="629">
        <v>5858</v>
      </c>
      <c r="L11" s="425">
        <v>7834</v>
      </c>
      <c r="M11" s="425">
        <v>7767</v>
      </c>
      <c r="N11" s="425">
        <v>7084</v>
      </c>
      <c r="O11" s="185">
        <f t="shared" si="10"/>
        <v>99967</v>
      </c>
      <c r="P11" s="4"/>
    </row>
    <row r="12" spans="1:16" ht="18" customHeight="1">
      <c r="A12" s="4"/>
      <c r="B12" s="280" t="s">
        <v>254</v>
      </c>
      <c r="C12" s="180">
        <v>7310</v>
      </c>
      <c r="D12" s="180">
        <v>7176</v>
      </c>
      <c r="E12" s="180">
        <v>7765</v>
      </c>
      <c r="F12" s="293">
        <v>6816</v>
      </c>
      <c r="G12" s="180">
        <v>7343</v>
      </c>
      <c r="H12" s="184">
        <v>7245</v>
      </c>
      <c r="I12" s="184">
        <v>6718</v>
      </c>
      <c r="J12" s="184">
        <v>7053</v>
      </c>
      <c r="K12" s="631">
        <v>5221</v>
      </c>
      <c r="L12" s="184">
        <v>7292</v>
      </c>
      <c r="M12" s="184">
        <v>7429</v>
      </c>
      <c r="N12" s="628">
        <v>6735</v>
      </c>
      <c r="O12" s="185">
        <f t="shared" si="10"/>
        <v>84103</v>
      </c>
      <c r="P12" s="4"/>
    </row>
    <row r="13" spans="1:16" ht="18" customHeight="1">
      <c r="A13" s="4"/>
      <c r="B13" s="280" t="s">
        <v>255</v>
      </c>
      <c r="C13" s="180">
        <v>2666</v>
      </c>
      <c r="D13" s="180">
        <v>2643</v>
      </c>
      <c r="E13" s="180">
        <v>2902</v>
      </c>
      <c r="F13" s="180">
        <v>2524</v>
      </c>
      <c r="G13" s="180">
        <v>2620</v>
      </c>
      <c r="H13" s="184">
        <v>2707</v>
      </c>
      <c r="I13" s="184">
        <v>2347</v>
      </c>
      <c r="J13" s="184">
        <v>2628</v>
      </c>
      <c r="K13" s="631">
        <v>2116</v>
      </c>
      <c r="L13" s="184">
        <v>2609</v>
      </c>
      <c r="M13" s="184">
        <v>2709</v>
      </c>
      <c r="N13" s="628">
        <v>2445</v>
      </c>
      <c r="O13" s="185">
        <f t="shared" si="10"/>
        <v>30916</v>
      </c>
      <c r="P13" s="4"/>
    </row>
    <row r="14" spans="1:16" ht="18" customHeight="1">
      <c r="A14" s="4"/>
      <c r="B14" s="286" t="s">
        <v>258</v>
      </c>
      <c r="C14" s="287">
        <f t="shared" ref="C14:O14" si="15">+C15+C16+C17</f>
        <v>3953</v>
      </c>
      <c r="D14" s="287">
        <f t="shared" si="15"/>
        <v>3574</v>
      </c>
      <c r="E14" s="287">
        <f t="shared" si="15"/>
        <v>4846</v>
      </c>
      <c r="F14" s="287">
        <f t="shared" si="15"/>
        <v>4110</v>
      </c>
      <c r="G14" s="287">
        <f t="shared" si="15"/>
        <v>4556</v>
      </c>
      <c r="H14" s="287">
        <f t="shared" si="15"/>
        <v>4579</v>
      </c>
      <c r="I14" s="287">
        <f t="shared" si="15"/>
        <v>3933</v>
      </c>
      <c r="J14" s="287">
        <f t="shared" si="15"/>
        <v>4316</v>
      </c>
      <c r="K14" s="287">
        <f t="shared" si="15"/>
        <v>3184</v>
      </c>
      <c r="L14" s="287">
        <f t="shared" si="15"/>
        <v>4224</v>
      </c>
      <c r="M14" s="287">
        <f t="shared" si="15"/>
        <v>4222</v>
      </c>
      <c r="N14" s="287">
        <f t="shared" si="15"/>
        <v>3559</v>
      </c>
      <c r="O14" s="287">
        <f t="shared" si="15"/>
        <v>49056</v>
      </c>
      <c r="P14" s="4"/>
    </row>
    <row r="15" spans="1:16" ht="18" customHeight="1">
      <c r="A15" s="4"/>
      <c r="B15" s="280" t="s">
        <v>253</v>
      </c>
      <c r="C15" s="180">
        <v>1871</v>
      </c>
      <c r="D15" s="180">
        <v>1736</v>
      </c>
      <c r="E15" s="180">
        <v>2351</v>
      </c>
      <c r="F15" s="425">
        <v>2026</v>
      </c>
      <c r="G15" s="425">
        <v>2170</v>
      </c>
      <c r="H15" s="425">
        <v>2289</v>
      </c>
      <c r="I15" s="425">
        <v>1890</v>
      </c>
      <c r="J15" s="425">
        <v>2063</v>
      </c>
      <c r="K15" s="629">
        <v>1498</v>
      </c>
      <c r="L15" s="425">
        <v>1941</v>
      </c>
      <c r="M15" s="180">
        <v>1916</v>
      </c>
      <c r="N15" s="637">
        <v>1620</v>
      </c>
      <c r="O15" s="185">
        <f t="shared" si="10"/>
        <v>23371</v>
      </c>
      <c r="P15" s="4"/>
    </row>
    <row r="16" spans="1:16" ht="18" customHeight="1">
      <c r="A16" s="4"/>
      <c r="B16" s="280" t="s">
        <v>254</v>
      </c>
      <c r="C16" s="180">
        <v>1525</v>
      </c>
      <c r="D16" s="180">
        <v>1381</v>
      </c>
      <c r="E16" s="180">
        <v>1851</v>
      </c>
      <c r="F16" s="293">
        <v>1584</v>
      </c>
      <c r="G16" s="180">
        <v>1767</v>
      </c>
      <c r="H16" s="184">
        <v>1712</v>
      </c>
      <c r="I16" s="184">
        <v>1503</v>
      </c>
      <c r="J16" s="184">
        <v>1640</v>
      </c>
      <c r="K16" s="628">
        <v>1217</v>
      </c>
      <c r="L16" s="184">
        <v>1658</v>
      </c>
      <c r="M16" s="180">
        <v>1678</v>
      </c>
      <c r="N16" s="637">
        <v>1407</v>
      </c>
      <c r="O16" s="185">
        <f t="shared" si="10"/>
        <v>18923</v>
      </c>
      <c r="P16" s="4"/>
    </row>
    <row r="17" spans="1:16" ht="18" customHeight="1" thickBot="1">
      <c r="A17" s="4"/>
      <c r="B17" s="281" t="s">
        <v>255</v>
      </c>
      <c r="C17" s="282">
        <v>557</v>
      </c>
      <c r="D17" s="282">
        <v>457</v>
      </c>
      <c r="E17" s="282">
        <v>644</v>
      </c>
      <c r="F17" s="70">
        <v>500</v>
      </c>
      <c r="G17" s="282">
        <v>619</v>
      </c>
      <c r="H17" s="282">
        <v>578</v>
      </c>
      <c r="I17" s="282">
        <v>540</v>
      </c>
      <c r="J17" s="282">
        <v>613</v>
      </c>
      <c r="K17" s="705">
        <v>469</v>
      </c>
      <c r="L17" s="282">
        <v>625</v>
      </c>
      <c r="M17" s="282">
        <v>628</v>
      </c>
      <c r="N17" s="653">
        <v>532</v>
      </c>
      <c r="O17" s="185">
        <f t="shared" si="10"/>
        <v>6762</v>
      </c>
      <c r="P17" s="4"/>
    </row>
    <row r="18" spans="1:16" ht="18" customHeight="1" thickTop="1">
      <c r="A18" s="4"/>
      <c r="B18" s="280"/>
      <c r="C18" s="180"/>
      <c r="D18" s="180"/>
      <c r="E18" s="180"/>
      <c r="F18" s="11"/>
      <c r="G18" s="180"/>
      <c r="H18" s="180"/>
      <c r="I18" s="180"/>
      <c r="J18" s="180"/>
      <c r="K18" s="180"/>
      <c r="L18" s="180"/>
      <c r="M18" s="180"/>
      <c r="N18" s="637"/>
      <c r="O18" s="533"/>
      <c r="P18" s="4"/>
    </row>
    <row r="19" spans="1:16" ht="18" customHeight="1">
      <c r="A19" s="4"/>
      <c r="B19" s="460" t="s">
        <v>434</v>
      </c>
      <c r="C19" s="287">
        <f t="shared" ref="C19:O19" si="16">+C20+C21+C22</f>
        <v>281</v>
      </c>
      <c r="D19" s="287">
        <f t="shared" si="16"/>
        <v>276</v>
      </c>
      <c r="E19" s="287">
        <f t="shared" si="16"/>
        <v>322</v>
      </c>
      <c r="F19" s="287">
        <f t="shared" si="16"/>
        <v>348</v>
      </c>
      <c r="G19" s="287">
        <f t="shared" si="16"/>
        <v>438</v>
      </c>
      <c r="H19" s="287">
        <f t="shared" si="16"/>
        <v>378</v>
      </c>
      <c r="I19" s="287">
        <f t="shared" si="16"/>
        <v>388</v>
      </c>
      <c r="J19" s="287">
        <f t="shared" si="16"/>
        <v>402</v>
      </c>
      <c r="K19" s="287">
        <f t="shared" si="16"/>
        <v>297</v>
      </c>
      <c r="L19" s="287">
        <f t="shared" si="16"/>
        <v>428</v>
      </c>
      <c r="M19" s="287">
        <f t="shared" si="16"/>
        <v>485</v>
      </c>
      <c r="N19" s="287">
        <f t="shared" si="16"/>
        <v>389</v>
      </c>
      <c r="O19" s="287">
        <f t="shared" si="16"/>
        <v>4432</v>
      </c>
      <c r="P19" s="4"/>
    </row>
    <row r="20" spans="1:16" ht="24" customHeight="1">
      <c r="A20" s="4"/>
      <c r="B20" s="280" t="s">
        <v>253</v>
      </c>
      <c r="C20" s="180">
        <v>118</v>
      </c>
      <c r="D20" s="180">
        <v>97</v>
      </c>
      <c r="E20" s="180">
        <v>120</v>
      </c>
      <c r="F20" s="425">
        <v>128</v>
      </c>
      <c r="G20" s="425">
        <v>136</v>
      </c>
      <c r="H20" s="425">
        <v>154</v>
      </c>
      <c r="I20" s="425">
        <v>167</v>
      </c>
      <c r="J20" s="425">
        <v>189</v>
      </c>
      <c r="K20" s="425">
        <v>124</v>
      </c>
      <c r="L20" s="425">
        <v>178</v>
      </c>
      <c r="M20" s="180">
        <v>210</v>
      </c>
      <c r="N20" s="637">
        <v>154</v>
      </c>
      <c r="O20" s="181">
        <f t="shared" si="10"/>
        <v>1775</v>
      </c>
      <c r="P20" s="4"/>
    </row>
    <row r="21" spans="1:16" ht="21" customHeight="1">
      <c r="A21" s="4"/>
      <c r="B21" s="280" t="s">
        <v>254</v>
      </c>
      <c r="C21" s="180">
        <v>130</v>
      </c>
      <c r="D21" s="180">
        <v>141</v>
      </c>
      <c r="E21" s="180">
        <v>132</v>
      </c>
      <c r="F21" s="293">
        <v>142</v>
      </c>
      <c r="G21" s="180">
        <v>154</v>
      </c>
      <c r="H21" s="184">
        <v>136</v>
      </c>
      <c r="I21" s="184">
        <v>142</v>
      </c>
      <c r="J21" s="184">
        <v>140</v>
      </c>
      <c r="K21" s="184">
        <v>99</v>
      </c>
      <c r="L21" s="184">
        <v>147</v>
      </c>
      <c r="M21" s="180">
        <v>124</v>
      </c>
      <c r="N21" s="637">
        <v>118</v>
      </c>
      <c r="O21" s="181">
        <f t="shared" si="10"/>
        <v>1605</v>
      </c>
      <c r="P21" s="4"/>
    </row>
    <row r="22" spans="1:16" ht="23.25" customHeight="1" thickBot="1">
      <c r="A22" s="4"/>
      <c r="B22" s="281" t="s">
        <v>255</v>
      </c>
      <c r="C22" s="282">
        <v>33</v>
      </c>
      <c r="D22" s="282">
        <v>38</v>
      </c>
      <c r="E22" s="282">
        <v>70</v>
      </c>
      <c r="F22" s="70">
        <v>78</v>
      </c>
      <c r="G22" s="282">
        <v>148</v>
      </c>
      <c r="H22" s="282">
        <v>88</v>
      </c>
      <c r="I22" s="282">
        <v>79</v>
      </c>
      <c r="J22" s="282">
        <v>73</v>
      </c>
      <c r="K22" s="282">
        <v>74</v>
      </c>
      <c r="L22" s="282">
        <v>103</v>
      </c>
      <c r="M22" s="282">
        <v>151</v>
      </c>
      <c r="N22" s="653">
        <v>117</v>
      </c>
      <c r="O22" s="733">
        <f t="shared" si="10"/>
        <v>1052</v>
      </c>
      <c r="P22" s="4"/>
    </row>
    <row r="23" spans="1:16" ht="13.5" thickTop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4"/>
      <c r="N24" s="2" t="s">
        <v>9</v>
      </c>
      <c r="O24" s="4"/>
      <c r="P24" s="4"/>
    </row>
    <row r="25" spans="1:16" ht="30">
      <c r="A25" s="4"/>
      <c r="B25" s="110" t="s">
        <v>382</v>
      </c>
      <c r="C25" s="291"/>
      <c r="D25" s="291"/>
      <c r="E25" s="291"/>
      <c r="F25" s="276"/>
      <c r="G25" s="276"/>
      <c r="H25" s="276"/>
      <c r="I25" s="276"/>
      <c r="J25" s="276"/>
      <c r="K25" s="276"/>
      <c r="L25" s="276"/>
      <c r="M25" s="276"/>
      <c r="N25" s="276"/>
      <c r="O25" s="4"/>
      <c r="P25" s="4"/>
    </row>
    <row r="26" spans="1:16" ht="15">
      <c r="A26" s="4"/>
      <c r="B26" s="110">
        <v>2012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4"/>
      <c r="P26" s="4"/>
    </row>
    <row r="27" spans="1:16" ht="13.5" thickBot="1">
      <c r="A27" s="4"/>
      <c r="B27" s="187"/>
      <c r="C27" s="187"/>
      <c r="D27" s="187"/>
      <c r="E27" s="187"/>
      <c r="F27" s="187"/>
      <c r="G27" s="187"/>
      <c r="H27" s="187"/>
      <c r="I27" s="187"/>
      <c r="J27" s="187"/>
      <c r="K27" s="2" t="s">
        <v>9</v>
      </c>
      <c r="L27" s="187"/>
      <c r="M27" s="187"/>
      <c r="N27" s="187"/>
      <c r="O27" s="4"/>
      <c r="P27" s="4"/>
    </row>
    <row r="28" spans="1:16" ht="27" customHeight="1" thickTop="1">
      <c r="A28" s="4"/>
      <c r="B28" s="468" t="s">
        <v>438</v>
      </c>
      <c r="C28" s="372" t="s">
        <v>0</v>
      </c>
      <c r="D28" s="372" t="s">
        <v>1</v>
      </c>
      <c r="E28" s="372" t="s">
        <v>2</v>
      </c>
      <c r="F28" s="372" t="s">
        <v>3</v>
      </c>
      <c r="G28" s="372" t="s">
        <v>4</v>
      </c>
      <c r="H28" s="372" t="s">
        <v>10</v>
      </c>
      <c r="I28" s="372" t="s">
        <v>5</v>
      </c>
      <c r="J28" s="372" t="s">
        <v>6</v>
      </c>
      <c r="K28" s="372" t="s">
        <v>7</v>
      </c>
      <c r="L28" s="372" t="s">
        <v>8</v>
      </c>
      <c r="M28" s="372" t="s">
        <v>11</v>
      </c>
      <c r="N28" s="372" t="s">
        <v>12</v>
      </c>
      <c r="O28" s="729" t="s">
        <v>41</v>
      </c>
      <c r="P28" s="4"/>
    </row>
    <row r="29" spans="1:16" ht="30.75" customHeight="1">
      <c r="A29" s="4"/>
      <c r="B29" s="467" t="s">
        <v>437</v>
      </c>
      <c r="C29" s="287">
        <f t="shared" ref="C29:J29" si="17">+C30+C31+C32</f>
        <v>369881</v>
      </c>
      <c r="D29" s="287">
        <f t="shared" si="17"/>
        <v>351578</v>
      </c>
      <c r="E29" s="287">
        <f t="shared" si="17"/>
        <v>390303</v>
      </c>
      <c r="F29" s="287">
        <f t="shared" si="17"/>
        <v>361106</v>
      </c>
      <c r="G29" s="287">
        <f t="shared" si="17"/>
        <v>378175</v>
      </c>
      <c r="H29" s="287">
        <f t="shared" si="17"/>
        <v>381975</v>
      </c>
      <c r="I29" s="287">
        <f t="shared" si="17"/>
        <v>357422</v>
      </c>
      <c r="J29" s="287">
        <f t="shared" si="17"/>
        <v>364485</v>
      </c>
      <c r="K29" s="287">
        <f t="shared" ref="K29:O29" si="18">+K30+K31+K32</f>
        <v>322544</v>
      </c>
      <c r="L29" s="287">
        <f t="shared" si="18"/>
        <v>356780</v>
      </c>
      <c r="M29" s="287">
        <f t="shared" si="18"/>
        <v>353675</v>
      </c>
      <c r="N29" s="287">
        <f t="shared" si="18"/>
        <v>365649</v>
      </c>
      <c r="O29" s="287">
        <f t="shared" si="18"/>
        <v>4353573</v>
      </c>
      <c r="P29" s="4"/>
    </row>
    <row r="30" spans="1:16" ht="18" customHeight="1">
      <c r="A30" s="4"/>
      <c r="B30" s="280" t="s">
        <v>253</v>
      </c>
      <c r="C30" s="289">
        <f t="shared" ref="C30:J30" si="19">+C34+C38</f>
        <v>173100</v>
      </c>
      <c r="D30" s="289">
        <f t="shared" si="19"/>
        <v>163921</v>
      </c>
      <c r="E30" s="289">
        <f t="shared" si="19"/>
        <v>184008</v>
      </c>
      <c r="F30" s="289">
        <f t="shared" si="19"/>
        <v>173702</v>
      </c>
      <c r="G30" s="289">
        <f t="shared" si="19"/>
        <v>182280</v>
      </c>
      <c r="H30" s="289">
        <f t="shared" si="19"/>
        <v>180594</v>
      </c>
      <c r="I30" s="289">
        <f t="shared" si="19"/>
        <v>165225</v>
      </c>
      <c r="J30" s="289">
        <f t="shared" si="19"/>
        <v>166167</v>
      </c>
      <c r="K30" s="289">
        <f t="shared" ref="K30:N30" si="20">+K34+K38</f>
        <v>145498</v>
      </c>
      <c r="L30" s="289">
        <f t="shared" si="20"/>
        <v>160310</v>
      </c>
      <c r="M30" s="289">
        <f t="shared" si="20"/>
        <v>158030</v>
      </c>
      <c r="N30" s="289">
        <f t="shared" si="20"/>
        <v>163567</v>
      </c>
      <c r="O30" s="185">
        <f>SUM(C30:N30)</f>
        <v>2016402</v>
      </c>
      <c r="P30" s="4"/>
    </row>
    <row r="31" spans="1:16" ht="18" customHeight="1">
      <c r="A31" s="4"/>
      <c r="B31" s="280" t="s">
        <v>254</v>
      </c>
      <c r="C31" s="181">
        <f t="shared" ref="C31:F32" si="21">+C35+C39</f>
        <v>152150</v>
      </c>
      <c r="D31" s="181">
        <f t="shared" si="21"/>
        <v>144931</v>
      </c>
      <c r="E31" s="181">
        <f t="shared" si="21"/>
        <v>158017</v>
      </c>
      <c r="F31" s="181">
        <f t="shared" si="21"/>
        <v>144015</v>
      </c>
      <c r="G31" s="181">
        <f t="shared" ref="G31:H32" si="22">+G35+G39</f>
        <v>150931</v>
      </c>
      <c r="H31" s="181">
        <f t="shared" si="22"/>
        <v>155913</v>
      </c>
      <c r="I31" s="181">
        <f t="shared" ref="I31:J32" si="23">+I35+I39</f>
        <v>149469</v>
      </c>
      <c r="J31" s="181">
        <f t="shared" si="23"/>
        <v>151887</v>
      </c>
      <c r="K31" s="181">
        <f t="shared" ref="K31:N31" si="24">+K35+K39</f>
        <v>135639</v>
      </c>
      <c r="L31" s="181">
        <f t="shared" si="24"/>
        <v>150523</v>
      </c>
      <c r="M31" s="181">
        <f t="shared" si="24"/>
        <v>150804</v>
      </c>
      <c r="N31" s="181">
        <f t="shared" si="24"/>
        <v>155734</v>
      </c>
      <c r="O31" s="185">
        <f t="shared" ref="O31:O45" si="25">SUM(C31:N31)</f>
        <v>1800013</v>
      </c>
      <c r="P31" s="4"/>
    </row>
    <row r="32" spans="1:16" ht="18" customHeight="1">
      <c r="A32" s="4"/>
      <c r="B32" s="280" t="s">
        <v>255</v>
      </c>
      <c r="C32" s="290">
        <f t="shared" si="21"/>
        <v>44631</v>
      </c>
      <c r="D32" s="290">
        <f t="shared" si="21"/>
        <v>42726</v>
      </c>
      <c r="E32" s="290">
        <f t="shared" si="21"/>
        <v>48278</v>
      </c>
      <c r="F32" s="290">
        <f t="shared" si="21"/>
        <v>43389</v>
      </c>
      <c r="G32" s="290">
        <f t="shared" si="22"/>
        <v>44964</v>
      </c>
      <c r="H32" s="290">
        <f t="shared" si="22"/>
        <v>45468</v>
      </c>
      <c r="I32" s="290">
        <f t="shared" si="23"/>
        <v>42728</v>
      </c>
      <c r="J32" s="181">
        <f t="shared" si="23"/>
        <v>46431</v>
      </c>
      <c r="K32" s="181">
        <f t="shared" ref="K32:N32" si="26">+K36+K40</f>
        <v>41407</v>
      </c>
      <c r="L32" s="181">
        <f t="shared" si="26"/>
        <v>45947</v>
      </c>
      <c r="M32" s="181">
        <f t="shared" si="26"/>
        <v>44841</v>
      </c>
      <c r="N32" s="181">
        <f t="shared" si="26"/>
        <v>46348</v>
      </c>
      <c r="O32" s="185">
        <f t="shared" si="25"/>
        <v>537158</v>
      </c>
      <c r="P32" s="4"/>
    </row>
    <row r="33" spans="1:16" ht="18" customHeight="1">
      <c r="A33" s="4"/>
      <c r="B33" s="292" t="s">
        <v>257</v>
      </c>
      <c r="C33" s="287">
        <f t="shared" ref="C33:O33" si="27">+C34+C35+C36</f>
        <v>288512</v>
      </c>
      <c r="D33" s="287">
        <f t="shared" si="27"/>
        <v>275438</v>
      </c>
      <c r="E33" s="287">
        <f t="shared" si="27"/>
        <v>302659</v>
      </c>
      <c r="F33" s="287">
        <f t="shared" si="27"/>
        <v>278159</v>
      </c>
      <c r="G33" s="287">
        <f t="shared" si="27"/>
        <v>292063</v>
      </c>
      <c r="H33" s="287">
        <f t="shared" si="27"/>
        <v>294425</v>
      </c>
      <c r="I33" s="287">
        <f t="shared" si="27"/>
        <v>275553</v>
      </c>
      <c r="J33" s="287">
        <f t="shared" si="27"/>
        <v>280536</v>
      </c>
      <c r="K33" s="287">
        <f t="shared" si="27"/>
        <v>247421</v>
      </c>
      <c r="L33" s="287">
        <f t="shared" si="27"/>
        <v>272755</v>
      </c>
      <c r="M33" s="287">
        <f t="shared" si="27"/>
        <v>271881</v>
      </c>
      <c r="N33" s="287">
        <f t="shared" si="27"/>
        <v>282324</v>
      </c>
      <c r="O33" s="287">
        <f t="shared" si="27"/>
        <v>3361726</v>
      </c>
      <c r="P33" s="4"/>
    </row>
    <row r="34" spans="1:16" ht="18" customHeight="1">
      <c r="A34" s="4"/>
      <c r="B34" s="280" t="s">
        <v>253</v>
      </c>
      <c r="C34" s="180">
        <v>135128</v>
      </c>
      <c r="D34" s="180">
        <v>127334</v>
      </c>
      <c r="E34" s="180">
        <v>141735</v>
      </c>
      <c r="F34" s="425">
        <v>132069</v>
      </c>
      <c r="G34" s="425">
        <v>139310</v>
      </c>
      <c r="H34" s="425">
        <v>137546</v>
      </c>
      <c r="I34" s="425">
        <v>125455</v>
      </c>
      <c r="J34" s="425">
        <v>126120</v>
      </c>
      <c r="K34" s="425">
        <v>109730</v>
      </c>
      <c r="L34" s="425">
        <v>121369</v>
      </c>
      <c r="M34" s="184">
        <v>120101</v>
      </c>
      <c r="N34" s="184">
        <v>124404</v>
      </c>
      <c r="O34" s="185">
        <f t="shared" si="25"/>
        <v>1540301</v>
      </c>
      <c r="P34" s="4"/>
    </row>
    <row r="35" spans="1:16" ht="18" customHeight="1">
      <c r="A35" s="4"/>
      <c r="B35" s="280" t="s">
        <v>254</v>
      </c>
      <c r="C35" s="180">
        <v>117632</v>
      </c>
      <c r="D35" s="180">
        <v>113578</v>
      </c>
      <c r="E35" s="180">
        <v>122561</v>
      </c>
      <c r="F35" s="293">
        <v>111520</v>
      </c>
      <c r="G35" s="180">
        <v>116783</v>
      </c>
      <c r="H35" s="184">
        <v>120434</v>
      </c>
      <c r="I35" s="184">
        <v>115791</v>
      </c>
      <c r="J35" s="184">
        <v>117425</v>
      </c>
      <c r="K35" s="184">
        <v>104334</v>
      </c>
      <c r="L35" s="184">
        <v>114836</v>
      </c>
      <c r="M35" s="184">
        <v>115703</v>
      </c>
      <c r="N35" s="184">
        <v>120700</v>
      </c>
      <c r="O35" s="185">
        <f t="shared" si="25"/>
        <v>1391297</v>
      </c>
      <c r="P35" s="4"/>
    </row>
    <row r="36" spans="1:16" ht="18" customHeight="1">
      <c r="A36" s="4"/>
      <c r="B36" s="280" t="s">
        <v>255</v>
      </c>
      <c r="C36" s="180">
        <v>35752</v>
      </c>
      <c r="D36" s="180">
        <v>34526</v>
      </c>
      <c r="E36" s="180">
        <v>38363</v>
      </c>
      <c r="F36" s="180">
        <v>34570</v>
      </c>
      <c r="G36" s="180">
        <v>35970</v>
      </c>
      <c r="H36" s="184">
        <v>36445</v>
      </c>
      <c r="I36" s="184">
        <v>34307</v>
      </c>
      <c r="J36" s="425">
        <v>36991</v>
      </c>
      <c r="K36" s="184">
        <v>33357</v>
      </c>
      <c r="L36" s="184">
        <v>36550</v>
      </c>
      <c r="M36" s="184">
        <v>36077</v>
      </c>
      <c r="N36" s="184">
        <v>37220</v>
      </c>
      <c r="O36" s="185">
        <f t="shared" si="25"/>
        <v>430128</v>
      </c>
      <c r="P36" s="4"/>
    </row>
    <row r="37" spans="1:16" ht="18" customHeight="1">
      <c r="A37" s="4"/>
      <c r="B37" s="288" t="s">
        <v>259</v>
      </c>
      <c r="C37" s="287">
        <f t="shared" ref="C37:O37" si="28">+C38+C39+C40</f>
        <v>81369</v>
      </c>
      <c r="D37" s="287">
        <f t="shared" si="28"/>
        <v>76140</v>
      </c>
      <c r="E37" s="287">
        <f t="shared" si="28"/>
        <v>87644</v>
      </c>
      <c r="F37" s="287">
        <f t="shared" si="28"/>
        <v>82947</v>
      </c>
      <c r="G37" s="287">
        <f t="shared" si="28"/>
        <v>86112</v>
      </c>
      <c r="H37" s="287">
        <f t="shared" si="28"/>
        <v>87550</v>
      </c>
      <c r="I37" s="287">
        <f t="shared" si="28"/>
        <v>81869</v>
      </c>
      <c r="J37" s="287">
        <f t="shared" si="28"/>
        <v>83949</v>
      </c>
      <c r="K37" s="287">
        <f t="shared" si="28"/>
        <v>75123</v>
      </c>
      <c r="L37" s="287">
        <f t="shared" si="28"/>
        <v>84025</v>
      </c>
      <c r="M37" s="287">
        <f t="shared" si="28"/>
        <v>81794</v>
      </c>
      <c r="N37" s="287">
        <f t="shared" si="28"/>
        <v>83325</v>
      </c>
      <c r="O37" s="287">
        <f t="shared" si="28"/>
        <v>991847</v>
      </c>
      <c r="P37" s="4"/>
    </row>
    <row r="38" spans="1:16" ht="18" customHeight="1">
      <c r="A38" s="4"/>
      <c r="B38" s="288" t="s">
        <v>253</v>
      </c>
      <c r="C38" s="180">
        <v>37972</v>
      </c>
      <c r="D38" s="180">
        <v>36587</v>
      </c>
      <c r="E38" s="180">
        <v>42273</v>
      </c>
      <c r="F38" s="425">
        <v>41633</v>
      </c>
      <c r="G38" s="425">
        <v>42970</v>
      </c>
      <c r="H38" s="425">
        <v>43048</v>
      </c>
      <c r="I38" s="425">
        <v>39770</v>
      </c>
      <c r="J38" s="425">
        <v>40047</v>
      </c>
      <c r="K38" s="425">
        <v>35768</v>
      </c>
      <c r="L38" s="425">
        <v>38941</v>
      </c>
      <c r="M38" s="180">
        <v>37929</v>
      </c>
      <c r="N38" s="180">
        <v>39163</v>
      </c>
      <c r="O38" s="185">
        <f t="shared" si="25"/>
        <v>476101</v>
      </c>
      <c r="P38" s="4"/>
    </row>
    <row r="39" spans="1:16" ht="18" customHeight="1">
      <c r="A39" s="4"/>
      <c r="B39" s="280" t="s">
        <v>254</v>
      </c>
      <c r="C39" s="180">
        <v>34518</v>
      </c>
      <c r="D39" s="180">
        <v>31353</v>
      </c>
      <c r="E39" s="180">
        <v>35456</v>
      </c>
      <c r="F39" s="293">
        <v>32495</v>
      </c>
      <c r="G39" s="180">
        <v>34148</v>
      </c>
      <c r="H39" s="184">
        <v>35479</v>
      </c>
      <c r="I39" s="184">
        <v>33678</v>
      </c>
      <c r="J39" s="184">
        <v>34462</v>
      </c>
      <c r="K39" s="184">
        <v>31305</v>
      </c>
      <c r="L39" s="184">
        <v>35687</v>
      </c>
      <c r="M39" s="180">
        <v>35101</v>
      </c>
      <c r="N39" s="180">
        <v>35034</v>
      </c>
      <c r="O39" s="185">
        <f t="shared" si="25"/>
        <v>408716</v>
      </c>
      <c r="P39" s="4"/>
    </row>
    <row r="40" spans="1:16" ht="18" customHeight="1" thickBot="1">
      <c r="A40" s="4"/>
      <c r="B40" s="280" t="s">
        <v>255</v>
      </c>
      <c r="C40" s="180">
        <v>8879</v>
      </c>
      <c r="D40" s="180">
        <v>8200</v>
      </c>
      <c r="E40" s="180">
        <v>9915</v>
      </c>
      <c r="F40" s="175">
        <v>8819</v>
      </c>
      <c r="G40" s="180">
        <v>8994</v>
      </c>
      <c r="H40" s="184">
        <v>9023</v>
      </c>
      <c r="I40" s="184">
        <v>8421</v>
      </c>
      <c r="J40" s="425">
        <v>9440</v>
      </c>
      <c r="K40" s="425">
        <v>8050</v>
      </c>
      <c r="L40" s="184">
        <v>9397</v>
      </c>
      <c r="M40" s="180">
        <v>8764</v>
      </c>
      <c r="N40" s="180">
        <v>9128</v>
      </c>
      <c r="O40" s="185">
        <f t="shared" si="25"/>
        <v>107030</v>
      </c>
      <c r="P40" s="4"/>
    </row>
    <row r="41" spans="1:16" ht="18" customHeight="1" thickTop="1">
      <c r="A41" s="4"/>
      <c r="B41" s="461"/>
      <c r="C41" s="462"/>
      <c r="D41" s="462"/>
      <c r="E41" s="462"/>
      <c r="F41" s="463"/>
      <c r="G41" s="462"/>
      <c r="H41" s="462"/>
      <c r="I41" s="462"/>
      <c r="J41" s="464"/>
      <c r="K41" s="464"/>
      <c r="L41" s="462"/>
      <c r="M41" s="462"/>
      <c r="N41" s="462"/>
      <c r="O41" s="533"/>
      <c r="P41" s="4"/>
    </row>
    <row r="42" spans="1:16" ht="32.25" customHeight="1">
      <c r="A42" s="4"/>
      <c r="B42" s="466" t="s">
        <v>436</v>
      </c>
      <c r="C42" s="287">
        <f t="shared" ref="C42:O42" si="29">+C43+C44+C45</f>
        <v>14237</v>
      </c>
      <c r="D42" s="287">
        <f t="shared" si="29"/>
        <v>13512</v>
      </c>
      <c r="E42" s="287">
        <f t="shared" si="29"/>
        <v>14455</v>
      </c>
      <c r="F42" s="287">
        <f t="shared" si="29"/>
        <v>14888</v>
      </c>
      <c r="G42" s="287">
        <f t="shared" si="29"/>
        <v>17439</v>
      </c>
      <c r="H42" s="287">
        <f t="shared" si="29"/>
        <v>17876</v>
      </c>
      <c r="I42" s="287">
        <f t="shared" si="29"/>
        <v>18554</v>
      </c>
      <c r="J42" s="287">
        <f t="shared" si="29"/>
        <v>19233</v>
      </c>
      <c r="K42" s="287">
        <f t="shared" si="29"/>
        <v>18951</v>
      </c>
      <c r="L42" s="287">
        <f t="shared" si="29"/>
        <v>21434</v>
      </c>
      <c r="M42" s="287">
        <f t="shared" si="29"/>
        <v>21960</v>
      </c>
      <c r="N42" s="287">
        <f t="shared" si="29"/>
        <v>22838</v>
      </c>
      <c r="O42" s="287">
        <f t="shared" si="29"/>
        <v>215377</v>
      </c>
      <c r="P42" s="4"/>
    </row>
    <row r="43" spans="1:16" ht="18" customHeight="1">
      <c r="A43" s="4"/>
      <c r="B43" s="280" t="s">
        <v>253</v>
      </c>
      <c r="C43" s="180">
        <v>7333</v>
      </c>
      <c r="D43" s="180">
        <v>6254</v>
      </c>
      <c r="E43" s="180">
        <v>6839</v>
      </c>
      <c r="F43" s="425">
        <v>7542</v>
      </c>
      <c r="G43" s="425">
        <v>8676</v>
      </c>
      <c r="H43" s="425">
        <v>9478</v>
      </c>
      <c r="I43" s="425">
        <v>10447</v>
      </c>
      <c r="J43" s="425">
        <v>10986</v>
      </c>
      <c r="K43" s="425">
        <v>11314</v>
      </c>
      <c r="L43" s="425">
        <v>12399</v>
      </c>
      <c r="M43" s="180">
        <v>12862</v>
      </c>
      <c r="N43" s="180">
        <v>13747</v>
      </c>
      <c r="O43" s="181">
        <f t="shared" si="25"/>
        <v>117877</v>
      </c>
      <c r="P43" s="4"/>
    </row>
    <row r="44" spans="1:16" ht="18" customHeight="1">
      <c r="A44" s="4"/>
      <c r="B44" s="280" t="s">
        <v>254</v>
      </c>
      <c r="C44" s="180">
        <v>6336</v>
      </c>
      <c r="D44" s="180">
        <v>6598</v>
      </c>
      <c r="E44" s="180">
        <v>6798</v>
      </c>
      <c r="F44" s="293">
        <v>6675</v>
      </c>
      <c r="G44" s="180">
        <v>7384</v>
      </c>
      <c r="H44" s="184">
        <v>7480</v>
      </c>
      <c r="I44" s="184">
        <v>7050</v>
      </c>
      <c r="J44" s="184">
        <v>7136</v>
      </c>
      <c r="K44" s="184">
        <v>6706</v>
      </c>
      <c r="L44" s="184">
        <v>7513</v>
      </c>
      <c r="M44" s="180">
        <v>7151</v>
      </c>
      <c r="N44" s="180">
        <v>6947</v>
      </c>
      <c r="O44" s="181">
        <f t="shared" si="25"/>
        <v>83774</v>
      </c>
      <c r="P44" s="4"/>
    </row>
    <row r="45" spans="1:16" ht="18" customHeight="1" thickBot="1">
      <c r="A45" s="4"/>
      <c r="B45" s="281" t="s">
        <v>255</v>
      </c>
      <c r="C45" s="282">
        <v>568</v>
      </c>
      <c r="D45" s="282">
        <v>660</v>
      </c>
      <c r="E45" s="282">
        <v>818</v>
      </c>
      <c r="F45" s="70">
        <v>671</v>
      </c>
      <c r="G45" s="282">
        <v>1379</v>
      </c>
      <c r="H45" s="282">
        <v>918</v>
      </c>
      <c r="I45" s="282">
        <v>1057</v>
      </c>
      <c r="J45" s="282">
        <v>1111</v>
      </c>
      <c r="K45" s="282">
        <v>931</v>
      </c>
      <c r="L45" s="282">
        <v>1522</v>
      </c>
      <c r="M45" s="282">
        <v>1947</v>
      </c>
      <c r="N45" s="282">
        <v>2144</v>
      </c>
      <c r="O45" s="733">
        <f t="shared" si="25"/>
        <v>13726</v>
      </c>
      <c r="P45" s="4"/>
    </row>
    <row r="46" spans="1:16" ht="12" customHeight="1" thickTop="1">
      <c r="A46" s="4"/>
      <c r="B46" s="412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7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2" t="s">
        <v>9</v>
      </c>
      <c r="O48" s="4"/>
      <c r="P48" s="4"/>
    </row>
    <row r="49" spans="2:14">
      <c r="B49" s="2" t="s">
        <v>9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</row>
  </sheetData>
  <phoneticPr fontId="32" type="noConversion"/>
  <hyperlinks>
    <hyperlink ref="N24" location="INDICE!C3" display="Volver al Indice"/>
    <hyperlink ref="N48" location="INDICE!C3" display="Volver al Indice"/>
    <hyperlink ref="B1" location="INDICE!C3" display="Volver al Indice"/>
    <hyperlink ref="B49" location="INDICE!C3" display="Volver al Indice"/>
    <hyperlink ref="K27" location="INDICE!C3" display="Volver al Indice"/>
  </hyperlinks>
  <printOptions horizontalCentered="1"/>
  <pageMargins left="0.15748031496062992" right="0.15748031496062992" top="0.51181102362204722" bottom="0.98425196850393704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8"/>
  <sheetViews>
    <sheetView topLeftCell="B1" zoomScale="90" zoomScaleNormal="90" workbookViewId="0">
      <selection activeCell="B23" sqref="B23:B24"/>
    </sheetView>
  </sheetViews>
  <sheetFormatPr baseColWidth="10" defaultRowHeight="12.75"/>
  <cols>
    <col min="1" max="1" width="1.5703125" style="603" customWidth="1"/>
    <col min="2" max="2" width="25.85546875" style="603" customWidth="1"/>
    <col min="3" max="3" width="10.28515625" style="603" bestFit="1" customWidth="1"/>
    <col min="4" max="4" width="7.5703125" style="603" bestFit="1" customWidth="1"/>
    <col min="5" max="5" width="8.7109375" style="603" bestFit="1" customWidth="1"/>
    <col min="6" max="9" width="7.5703125" style="603" bestFit="1" customWidth="1"/>
    <col min="10" max="10" width="7.140625" style="603" customWidth="1"/>
    <col min="11" max="11" width="7.85546875" style="603" bestFit="1" customWidth="1"/>
    <col min="12" max="12" width="12.140625" style="603" bestFit="1" customWidth="1"/>
    <col min="13" max="13" width="8.5703125" style="603" bestFit="1" customWidth="1"/>
    <col min="14" max="14" width="11.28515625" style="603" bestFit="1" customWidth="1"/>
    <col min="15" max="15" width="10.5703125" style="603" bestFit="1" customWidth="1"/>
    <col min="16" max="16384" width="11.42578125" style="603"/>
  </cols>
  <sheetData>
    <row r="1" spans="1:17" ht="36.75" customHeight="1">
      <c r="A1" s="4"/>
      <c r="B1" s="759" t="s">
        <v>456</v>
      </c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</row>
    <row r="2" spans="1:17" ht="15">
      <c r="A2" s="4"/>
      <c r="B2" s="760" t="s">
        <v>401</v>
      </c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</row>
    <row r="3" spans="1:17" ht="13.5" thickBot="1">
      <c r="A3" s="4"/>
      <c r="B3" s="2" t="s">
        <v>9</v>
      </c>
    </row>
    <row r="4" spans="1:17" ht="20.100000000000001" customHeight="1" thickTop="1">
      <c r="A4" s="4"/>
      <c r="B4" s="465" t="s">
        <v>457</v>
      </c>
      <c r="C4" s="609"/>
      <c r="D4" s="610" t="s">
        <v>0</v>
      </c>
      <c r="E4" s="610" t="s">
        <v>1</v>
      </c>
      <c r="F4" s="610" t="s">
        <v>2</v>
      </c>
      <c r="G4" s="610" t="s">
        <v>3</v>
      </c>
      <c r="H4" s="610" t="s">
        <v>4</v>
      </c>
      <c r="I4" s="610" t="s">
        <v>10</v>
      </c>
      <c r="J4" s="610" t="s">
        <v>5</v>
      </c>
      <c r="K4" s="610" t="s">
        <v>6</v>
      </c>
      <c r="L4" s="610" t="s">
        <v>7</v>
      </c>
      <c r="M4" s="610" t="s">
        <v>8</v>
      </c>
      <c r="N4" s="610" t="s">
        <v>11</v>
      </c>
      <c r="O4" s="610" t="s">
        <v>12</v>
      </c>
      <c r="P4" s="729" t="s">
        <v>41</v>
      </c>
    </row>
    <row r="5" spans="1:17" ht="20.100000000000001" customHeight="1">
      <c r="A5" s="4"/>
      <c r="B5" s="761" t="s">
        <v>458</v>
      </c>
      <c r="C5" s="611"/>
      <c r="D5" s="611">
        <f>SUM(D6:D7)</f>
        <v>23085</v>
      </c>
      <c r="E5" s="611">
        <f t="shared" ref="E5:P5" si="0">SUM(E6:E7)</f>
        <v>22297</v>
      </c>
      <c r="F5" s="611">
        <f t="shared" si="0"/>
        <v>25905</v>
      </c>
      <c r="G5" s="611">
        <f t="shared" si="0"/>
        <v>22283</v>
      </c>
      <c r="H5" s="611">
        <f t="shared" si="0"/>
        <v>23949</v>
      </c>
      <c r="I5" s="611">
        <f t="shared" si="0"/>
        <v>23603</v>
      </c>
      <c r="J5" s="611">
        <f t="shared" si="0"/>
        <v>20558</v>
      </c>
      <c r="K5" s="611">
        <f t="shared" si="0"/>
        <v>22074</v>
      </c>
      <c r="L5" s="611">
        <f t="shared" si="0"/>
        <v>16379</v>
      </c>
      <c r="M5" s="611">
        <f t="shared" si="0"/>
        <v>21959</v>
      </c>
      <c r="N5" s="611">
        <f t="shared" si="0"/>
        <v>22127</v>
      </c>
      <c r="O5" s="611">
        <f t="shared" si="0"/>
        <v>19823</v>
      </c>
      <c r="P5" s="611">
        <f t="shared" si="0"/>
        <v>264042</v>
      </c>
      <c r="Q5" s="734"/>
    </row>
    <row r="6" spans="1:17" ht="18" customHeight="1">
      <c r="A6" s="4"/>
      <c r="B6" s="762"/>
      <c r="C6" s="612" t="s">
        <v>450</v>
      </c>
      <c r="D6" s="613">
        <f>+D8+D10+D12</f>
        <v>15753</v>
      </c>
      <c r="E6" s="613">
        <f t="shared" ref="E6:G7" si="1">+E8+E10+E12</f>
        <v>15476</v>
      </c>
      <c r="F6" s="613">
        <f t="shared" si="1"/>
        <v>16827</v>
      </c>
      <c r="G6" s="613">
        <f t="shared" si="1"/>
        <v>14547</v>
      </c>
      <c r="H6" s="613">
        <f t="shared" ref="H6:O7" si="2">+H8+H10+H12</f>
        <v>15661</v>
      </c>
      <c r="I6" s="613">
        <f t="shared" si="2"/>
        <v>15237</v>
      </c>
      <c r="J6" s="613">
        <f t="shared" si="2"/>
        <v>14106</v>
      </c>
      <c r="K6" s="613">
        <f t="shared" si="2"/>
        <v>14479</v>
      </c>
      <c r="L6" s="613">
        <f t="shared" si="2"/>
        <v>10842</v>
      </c>
      <c r="M6" s="613">
        <f t="shared" si="2"/>
        <v>14612</v>
      </c>
      <c r="N6" s="613">
        <f t="shared" si="2"/>
        <v>14391</v>
      </c>
      <c r="O6" s="613">
        <f t="shared" si="2"/>
        <v>12918</v>
      </c>
      <c r="P6" s="613">
        <f t="shared" ref="P6:P7" si="3">+P8+P10+P12</f>
        <v>174849</v>
      </c>
    </row>
    <row r="7" spans="1:17" ht="18" customHeight="1">
      <c r="A7" s="4"/>
      <c r="B7" s="614"/>
      <c r="C7" s="615" t="s">
        <v>451</v>
      </c>
      <c r="D7" s="613">
        <f>+D9+D11+D13</f>
        <v>7332</v>
      </c>
      <c r="E7" s="613">
        <f t="shared" si="1"/>
        <v>6821</v>
      </c>
      <c r="F7" s="613">
        <f t="shared" si="1"/>
        <v>9078</v>
      </c>
      <c r="G7" s="613">
        <f t="shared" si="1"/>
        <v>7736</v>
      </c>
      <c r="H7" s="613">
        <f t="shared" si="2"/>
        <v>8288</v>
      </c>
      <c r="I7" s="613">
        <f t="shared" si="2"/>
        <v>8366</v>
      </c>
      <c r="J7" s="613">
        <f t="shared" si="2"/>
        <v>6452</v>
      </c>
      <c r="K7" s="613">
        <f t="shared" si="2"/>
        <v>7595</v>
      </c>
      <c r="L7" s="613">
        <f t="shared" si="2"/>
        <v>5537</v>
      </c>
      <c r="M7" s="613">
        <f t="shared" si="2"/>
        <v>7347</v>
      </c>
      <c r="N7" s="613">
        <f t="shared" si="2"/>
        <v>7736</v>
      </c>
      <c r="O7" s="613">
        <f t="shared" si="2"/>
        <v>6905</v>
      </c>
      <c r="P7" s="613">
        <f t="shared" si="3"/>
        <v>89193</v>
      </c>
    </row>
    <row r="8" spans="1:17" ht="15.95" customHeight="1">
      <c r="A8" s="4"/>
      <c r="B8" s="763" t="s">
        <v>253</v>
      </c>
      <c r="C8" s="617" t="s">
        <v>450</v>
      </c>
      <c r="D8" s="618">
        <f>+D18+D30</f>
        <v>7025</v>
      </c>
      <c r="E8" s="618">
        <f t="shared" ref="E8:O9" si="4">+E18+E30</f>
        <v>7032</v>
      </c>
      <c r="F8" s="618">
        <f t="shared" si="4"/>
        <v>7717</v>
      </c>
      <c r="G8" s="618">
        <f t="shared" si="4"/>
        <v>6576</v>
      </c>
      <c r="H8" s="618">
        <f t="shared" si="4"/>
        <v>7010</v>
      </c>
      <c r="I8" s="618">
        <f t="shared" si="4"/>
        <v>6729</v>
      </c>
      <c r="J8" s="618">
        <f t="shared" si="4"/>
        <v>6100</v>
      </c>
      <c r="K8" s="618">
        <f t="shared" si="4"/>
        <v>6080</v>
      </c>
      <c r="L8" s="618">
        <f t="shared" si="4"/>
        <v>4459</v>
      </c>
      <c r="M8" s="618">
        <f t="shared" si="4"/>
        <v>6019</v>
      </c>
      <c r="N8" s="618">
        <f t="shared" si="4"/>
        <v>5757</v>
      </c>
      <c r="O8" s="618">
        <f t="shared" si="4"/>
        <v>5289</v>
      </c>
      <c r="P8" s="618">
        <f t="shared" ref="P8" si="5">+P18+P30</f>
        <v>75793</v>
      </c>
    </row>
    <row r="9" spans="1:17" ht="15.95" customHeight="1">
      <c r="A9" s="4"/>
      <c r="B9" s="764"/>
      <c r="C9" s="597" t="s">
        <v>451</v>
      </c>
      <c r="D9" s="618">
        <f>+D19+D31</f>
        <v>4002</v>
      </c>
      <c r="E9" s="618">
        <f t="shared" si="4"/>
        <v>3608</v>
      </c>
      <c r="F9" s="618">
        <f t="shared" si="4"/>
        <v>5026</v>
      </c>
      <c r="G9" s="618">
        <f t="shared" si="4"/>
        <v>4283</v>
      </c>
      <c r="H9" s="618">
        <f t="shared" si="4"/>
        <v>4590</v>
      </c>
      <c r="I9" s="618">
        <f t="shared" si="4"/>
        <v>4632</v>
      </c>
      <c r="J9" s="618">
        <f t="shared" si="4"/>
        <v>3350</v>
      </c>
      <c r="K9" s="618">
        <f t="shared" si="4"/>
        <v>4060</v>
      </c>
      <c r="L9" s="618">
        <f t="shared" si="4"/>
        <v>2897</v>
      </c>
      <c r="M9" s="618">
        <f t="shared" si="4"/>
        <v>3756</v>
      </c>
      <c r="N9" s="618">
        <f t="shared" si="4"/>
        <v>3926</v>
      </c>
      <c r="O9" s="618">
        <f t="shared" si="4"/>
        <v>3415</v>
      </c>
      <c r="P9" s="618">
        <f t="shared" ref="P9" si="6">+P19+P31</f>
        <v>47545</v>
      </c>
    </row>
    <row r="10" spans="1:17" ht="15.95" customHeight="1">
      <c r="A10" s="4"/>
      <c r="B10" s="757" t="s">
        <v>254</v>
      </c>
      <c r="C10" s="617" t="s">
        <v>450</v>
      </c>
      <c r="D10" s="618">
        <f>+D21+D33</f>
        <v>6443</v>
      </c>
      <c r="E10" s="618">
        <f t="shared" ref="E10:O11" si="7">+E21+E33</f>
        <v>6263</v>
      </c>
      <c r="F10" s="618">
        <f t="shared" si="7"/>
        <v>6698</v>
      </c>
      <c r="G10" s="618">
        <f t="shared" si="7"/>
        <v>5813</v>
      </c>
      <c r="H10" s="618">
        <f t="shared" si="7"/>
        <v>6461</v>
      </c>
      <c r="I10" s="618">
        <f t="shared" si="7"/>
        <v>6275</v>
      </c>
      <c r="J10" s="618">
        <f t="shared" si="7"/>
        <v>5931</v>
      </c>
      <c r="K10" s="618">
        <f t="shared" si="7"/>
        <v>6153</v>
      </c>
      <c r="L10" s="618">
        <f t="shared" si="7"/>
        <v>4510</v>
      </c>
      <c r="M10" s="618">
        <f t="shared" si="7"/>
        <v>6357</v>
      </c>
      <c r="N10" s="618">
        <f t="shared" si="7"/>
        <v>6377</v>
      </c>
      <c r="O10" s="618">
        <f t="shared" si="7"/>
        <v>5572</v>
      </c>
      <c r="P10" s="618">
        <f t="shared" ref="P10" si="8">+P21+P33</f>
        <v>72853</v>
      </c>
    </row>
    <row r="11" spans="1:17" ht="15.95" customHeight="1">
      <c r="A11" s="4"/>
      <c r="B11" s="765"/>
      <c r="C11" s="597" t="s">
        <v>451</v>
      </c>
      <c r="D11" s="618">
        <f>+D22+D34</f>
        <v>2392</v>
      </c>
      <c r="E11" s="618">
        <f t="shared" si="7"/>
        <v>2294</v>
      </c>
      <c r="F11" s="618">
        <f t="shared" si="7"/>
        <v>2918</v>
      </c>
      <c r="G11" s="618">
        <f t="shared" si="7"/>
        <v>2587</v>
      </c>
      <c r="H11" s="618">
        <f t="shared" si="7"/>
        <v>2649</v>
      </c>
      <c r="I11" s="618">
        <f t="shared" si="7"/>
        <v>2682</v>
      </c>
      <c r="J11" s="618">
        <f t="shared" si="7"/>
        <v>2290</v>
      </c>
      <c r="K11" s="618">
        <f t="shared" si="7"/>
        <v>2540</v>
      </c>
      <c r="L11" s="618">
        <f t="shared" si="7"/>
        <v>1928</v>
      </c>
      <c r="M11" s="618">
        <f t="shared" si="7"/>
        <v>2593</v>
      </c>
      <c r="N11" s="618">
        <f t="shared" si="7"/>
        <v>2730</v>
      </c>
      <c r="O11" s="618">
        <f t="shared" si="7"/>
        <v>2570</v>
      </c>
      <c r="P11" s="618">
        <f t="shared" ref="P11" si="9">+P22+P34</f>
        <v>30173</v>
      </c>
    </row>
    <row r="12" spans="1:17" ht="15.95" customHeight="1">
      <c r="A12" s="4"/>
      <c r="B12" s="757" t="s">
        <v>255</v>
      </c>
      <c r="C12" s="617" t="s">
        <v>450</v>
      </c>
      <c r="D12" s="618">
        <f>+D24+D36</f>
        <v>2285</v>
      </c>
      <c r="E12" s="618">
        <f t="shared" ref="E12:O12" si="10">+E24+E36</f>
        <v>2181</v>
      </c>
      <c r="F12" s="618">
        <f t="shared" si="10"/>
        <v>2412</v>
      </c>
      <c r="G12" s="618">
        <f t="shared" si="10"/>
        <v>2158</v>
      </c>
      <c r="H12" s="618">
        <f t="shared" si="10"/>
        <v>2190</v>
      </c>
      <c r="I12" s="618">
        <f t="shared" si="10"/>
        <v>2233</v>
      </c>
      <c r="J12" s="618">
        <f t="shared" si="10"/>
        <v>2075</v>
      </c>
      <c r="K12" s="618">
        <f t="shared" si="10"/>
        <v>2246</v>
      </c>
      <c r="L12" s="618">
        <f t="shared" si="10"/>
        <v>1873</v>
      </c>
      <c r="M12" s="618">
        <f t="shared" si="10"/>
        <v>2236</v>
      </c>
      <c r="N12" s="618">
        <f t="shared" si="10"/>
        <v>2257</v>
      </c>
      <c r="O12" s="618">
        <f t="shared" si="10"/>
        <v>2057</v>
      </c>
      <c r="P12" s="618">
        <f t="shared" ref="P12" si="11">+P24+P36</f>
        <v>26203</v>
      </c>
    </row>
    <row r="13" spans="1:17" ht="15.95" customHeight="1">
      <c r="A13" s="4"/>
      <c r="B13" s="758"/>
      <c r="C13" s="597" t="s">
        <v>451</v>
      </c>
      <c r="D13" s="618">
        <f>+D25+D37</f>
        <v>938</v>
      </c>
      <c r="E13" s="618">
        <f t="shared" ref="E13:P13" si="12">+E25+E37</f>
        <v>919</v>
      </c>
      <c r="F13" s="618">
        <f t="shared" si="12"/>
        <v>1134</v>
      </c>
      <c r="G13" s="618">
        <f t="shared" si="12"/>
        <v>866</v>
      </c>
      <c r="H13" s="618">
        <f t="shared" si="12"/>
        <v>1049</v>
      </c>
      <c r="I13" s="618">
        <f t="shared" si="12"/>
        <v>1052</v>
      </c>
      <c r="J13" s="618">
        <f t="shared" si="12"/>
        <v>812</v>
      </c>
      <c r="K13" s="618">
        <f t="shared" si="12"/>
        <v>995</v>
      </c>
      <c r="L13" s="618">
        <f t="shared" si="12"/>
        <v>712</v>
      </c>
      <c r="M13" s="618">
        <f t="shared" si="12"/>
        <v>998</v>
      </c>
      <c r="N13" s="618">
        <f t="shared" si="12"/>
        <v>1080</v>
      </c>
      <c r="O13" s="618">
        <f t="shared" si="12"/>
        <v>920</v>
      </c>
      <c r="P13" s="618">
        <f t="shared" si="12"/>
        <v>11475</v>
      </c>
    </row>
    <row r="14" spans="1:17" ht="15.95" customHeight="1">
      <c r="A14" s="4"/>
      <c r="B14" s="619" t="s">
        <v>257</v>
      </c>
      <c r="C14" s="620" t="s">
        <v>46</v>
      </c>
      <c r="D14" s="621">
        <f>SUM(D15:D16)</f>
        <v>19132</v>
      </c>
      <c r="E14" s="621">
        <f t="shared" ref="E14:O14" si="13">SUM(E15:E16)</f>
        <v>18723</v>
      </c>
      <c r="F14" s="621">
        <f t="shared" si="13"/>
        <v>21059</v>
      </c>
      <c r="G14" s="621">
        <f t="shared" si="13"/>
        <v>18173</v>
      </c>
      <c r="H14" s="621">
        <f t="shared" si="13"/>
        <v>19393</v>
      </c>
      <c r="I14" s="621">
        <f t="shared" si="13"/>
        <v>19024</v>
      </c>
      <c r="J14" s="621">
        <f t="shared" si="13"/>
        <v>16625</v>
      </c>
      <c r="K14" s="621">
        <f t="shared" si="13"/>
        <v>17758</v>
      </c>
      <c r="L14" s="621">
        <f t="shared" si="13"/>
        <v>13195</v>
      </c>
      <c r="M14" s="621">
        <f t="shared" si="13"/>
        <v>17735</v>
      </c>
      <c r="N14" s="621">
        <f t="shared" si="13"/>
        <v>17905</v>
      </c>
      <c r="O14" s="621">
        <f t="shared" si="13"/>
        <v>16264</v>
      </c>
      <c r="P14" s="621">
        <f t="shared" ref="P14" si="14">SUM(P15:P16)</f>
        <v>214986</v>
      </c>
    </row>
    <row r="15" spans="1:17" ht="15.95" customHeight="1">
      <c r="A15" s="4"/>
      <c r="B15" s="622"/>
      <c r="C15" s="623" t="s">
        <v>450</v>
      </c>
      <c r="D15" s="624">
        <f>+D18+D21+D24</f>
        <v>13792</v>
      </c>
      <c r="E15" s="624">
        <f t="shared" ref="E15:G16" si="15">+E18+E21+E24</f>
        <v>13540</v>
      </c>
      <c r="F15" s="624">
        <f t="shared" si="15"/>
        <v>14445</v>
      </c>
      <c r="G15" s="624">
        <f t="shared" si="15"/>
        <v>12496</v>
      </c>
      <c r="H15" s="624">
        <f t="shared" ref="H15:O15" si="16">+H18+H21+H24</f>
        <v>13389</v>
      </c>
      <c r="I15" s="624">
        <f t="shared" si="16"/>
        <v>13069</v>
      </c>
      <c r="J15" s="624">
        <f t="shared" si="16"/>
        <v>12100</v>
      </c>
      <c r="K15" s="624">
        <f t="shared" si="16"/>
        <v>12392</v>
      </c>
      <c r="L15" s="624">
        <f t="shared" si="16"/>
        <v>9252</v>
      </c>
      <c r="M15" s="624">
        <f t="shared" si="16"/>
        <v>12483</v>
      </c>
      <c r="N15" s="624">
        <f t="shared" si="16"/>
        <v>12361</v>
      </c>
      <c r="O15" s="624">
        <f t="shared" si="16"/>
        <v>11215</v>
      </c>
      <c r="P15" s="624">
        <f t="shared" ref="P15" si="17">+P18+P21+P24</f>
        <v>150534</v>
      </c>
    </row>
    <row r="16" spans="1:17" ht="15.95" customHeight="1">
      <c r="A16" s="4"/>
      <c r="B16" s="625"/>
      <c r="C16" s="626" t="s">
        <v>451</v>
      </c>
      <c r="D16" s="627">
        <f>+D19+D22+D25</f>
        <v>5340</v>
      </c>
      <c r="E16" s="627">
        <f t="shared" si="15"/>
        <v>5183</v>
      </c>
      <c r="F16" s="627">
        <f t="shared" si="15"/>
        <v>6614</v>
      </c>
      <c r="G16" s="627">
        <f t="shared" si="15"/>
        <v>5677</v>
      </c>
      <c r="H16" s="627">
        <f t="shared" ref="H16:O16" si="18">+H19+H22+H25</f>
        <v>6004</v>
      </c>
      <c r="I16" s="627">
        <f t="shared" si="18"/>
        <v>5955</v>
      </c>
      <c r="J16" s="627">
        <f t="shared" si="18"/>
        <v>4525</v>
      </c>
      <c r="K16" s="627">
        <f t="shared" si="18"/>
        <v>5366</v>
      </c>
      <c r="L16" s="627">
        <f t="shared" si="18"/>
        <v>3943</v>
      </c>
      <c r="M16" s="627">
        <f t="shared" si="18"/>
        <v>5252</v>
      </c>
      <c r="N16" s="627">
        <f t="shared" si="18"/>
        <v>5544</v>
      </c>
      <c r="O16" s="627">
        <f t="shared" si="18"/>
        <v>5049</v>
      </c>
      <c r="P16" s="627">
        <f t="shared" ref="P16" si="19">+P19+P22+P25</f>
        <v>64452</v>
      </c>
    </row>
    <row r="17" spans="1:16" ht="15.95" customHeight="1">
      <c r="A17" s="4"/>
      <c r="B17" s="768" t="s">
        <v>253</v>
      </c>
      <c r="C17" s="588" t="s">
        <v>46</v>
      </c>
      <c r="D17" s="618">
        <f>SUM(D18:D19)</f>
        <v>9156</v>
      </c>
      <c r="E17" s="618">
        <f t="shared" ref="E17:O17" si="20">SUM(E18:E19)</f>
        <v>8904</v>
      </c>
      <c r="F17" s="618">
        <f t="shared" si="20"/>
        <v>10392</v>
      </c>
      <c r="G17" s="618">
        <f t="shared" si="20"/>
        <v>8833</v>
      </c>
      <c r="H17" s="618">
        <f t="shared" si="20"/>
        <v>9430</v>
      </c>
      <c r="I17" s="618">
        <f t="shared" si="20"/>
        <v>9072</v>
      </c>
      <c r="J17" s="618">
        <f t="shared" si="20"/>
        <v>7560</v>
      </c>
      <c r="K17" s="618">
        <f t="shared" si="20"/>
        <v>8077</v>
      </c>
      <c r="L17" s="618">
        <f t="shared" si="20"/>
        <v>5858</v>
      </c>
      <c r="M17" s="618">
        <f t="shared" si="20"/>
        <v>7834</v>
      </c>
      <c r="N17" s="618">
        <f t="shared" si="20"/>
        <v>7767</v>
      </c>
      <c r="O17" s="618">
        <f t="shared" si="20"/>
        <v>7084</v>
      </c>
      <c r="P17" s="618">
        <f t="shared" ref="P17:P25" si="21">SUM(D17:O17)</f>
        <v>99967</v>
      </c>
    </row>
    <row r="18" spans="1:16" ht="15.95" customHeight="1">
      <c r="A18" s="4"/>
      <c r="B18" s="769"/>
      <c r="C18" s="617" t="s">
        <v>450</v>
      </c>
      <c r="D18" s="628">
        <v>6166</v>
      </c>
      <c r="E18" s="629">
        <v>6127</v>
      </c>
      <c r="F18" s="591">
        <v>6665</v>
      </c>
      <c r="G18" s="591">
        <v>5654</v>
      </c>
      <c r="H18" s="592">
        <v>5989</v>
      </c>
      <c r="I18" s="628">
        <v>5732</v>
      </c>
      <c r="J18" s="628">
        <v>5204</v>
      </c>
      <c r="K18" s="628">
        <v>5187</v>
      </c>
      <c r="L18" s="628">
        <v>3792</v>
      </c>
      <c r="M18" s="628">
        <v>5133</v>
      </c>
      <c r="N18" s="628">
        <v>4952</v>
      </c>
      <c r="O18" s="628">
        <v>4571</v>
      </c>
      <c r="P18" s="628">
        <f t="shared" si="21"/>
        <v>65172</v>
      </c>
    </row>
    <row r="19" spans="1:16" ht="15.95" customHeight="1">
      <c r="A19" s="4"/>
      <c r="C19" s="597" t="s">
        <v>451</v>
      </c>
      <c r="D19" s="628">
        <v>2990</v>
      </c>
      <c r="E19" s="629">
        <v>2777</v>
      </c>
      <c r="F19" s="591">
        <v>3727</v>
      </c>
      <c r="G19" s="591">
        <v>3179</v>
      </c>
      <c r="H19" s="592">
        <v>3441</v>
      </c>
      <c r="I19" s="628">
        <v>3340</v>
      </c>
      <c r="J19" s="628">
        <v>2356</v>
      </c>
      <c r="K19" s="628">
        <v>2890</v>
      </c>
      <c r="L19" s="628">
        <v>2066</v>
      </c>
      <c r="M19" s="628">
        <v>2701</v>
      </c>
      <c r="N19" s="628">
        <v>2815</v>
      </c>
      <c r="O19" s="628">
        <v>2513</v>
      </c>
      <c r="P19" s="628">
        <f t="shared" si="21"/>
        <v>34795</v>
      </c>
    </row>
    <row r="20" spans="1:16" ht="15.95" customHeight="1">
      <c r="A20" s="4"/>
      <c r="B20" s="769" t="s">
        <v>254</v>
      </c>
      <c r="C20" s="588" t="s">
        <v>46</v>
      </c>
      <c r="D20" s="618">
        <f>SUM(D21:D22)</f>
        <v>7310</v>
      </c>
      <c r="E20" s="618">
        <f t="shared" ref="E20:N20" si="22">SUM(E21:E22)</f>
        <v>7176</v>
      </c>
      <c r="F20" s="618">
        <f t="shared" si="22"/>
        <v>7765</v>
      </c>
      <c r="G20" s="618">
        <f t="shared" si="22"/>
        <v>6816</v>
      </c>
      <c r="H20" s="618">
        <f t="shared" si="22"/>
        <v>7343</v>
      </c>
      <c r="I20" s="618">
        <f t="shared" si="22"/>
        <v>7245</v>
      </c>
      <c r="J20" s="618">
        <f t="shared" si="22"/>
        <v>6718</v>
      </c>
      <c r="K20" s="618">
        <f t="shared" si="22"/>
        <v>7053</v>
      </c>
      <c r="L20" s="618">
        <f t="shared" si="22"/>
        <v>5221</v>
      </c>
      <c r="M20" s="618">
        <f t="shared" si="22"/>
        <v>7292</v>
      </c>
      <c r="N20" s="618">
        <f t="shared" si="22"/>
        <v>7429</v>
      </c>
      <c r="O20" s="618">
        <f>SUM(O21:O22)</f>
        <v>6735</v>
      </c>
      <c r="P20" s="628">
        <f t="shared" si="21"/>
        <v>84103</v>
      </c>
    </row>
    <row r="21" spans="1:16" ht="15.95" customHeight="1">
      <c r="A21" s="4"/>
      <c r="B21" s="769"/>
      <c r="C21" s="617" t="s">
        <v>450</v>
      </c>
      <c r="D21" s="628">
        <v>5629</v>
      </c>
      <c r="E21" s="629">
        <v>5483</v>
      </c>
      <c r="F21" s="630">
        <v>5711</v>
      </c>
      <c r="G21" s="630">
        <v>4971</v>
      </c>
      <c r="H21" s="630">
        <v>5501</v>
      </c>
      <c r="I21" s="628">
        <v>5394</v>
      </c>
      <c r="J21" s="628">
        <v>5113</v>
      </c>
      <c r="K21" s="628">
        <v>5277</v>
      </c>
      <c r="L21" s="628">
        <v>3847</v>
      </c>
      <c r="M21" s="628">
        <v>5449</v>
      </c>
      <c r="N21" s="628">
        <v>5453</v>
      </c>
      <c r="O21" s="628">
        <v>4855</v>
      </c>
      <c r="P21" s="628">
        <f t="shared" si="21"/>
        <v>62683</v>
      </c>
    </row>
    <row r="22" spans="1:16" ht="15.95" customHeight="1">
      <c r="A22" s="4"/>
      <c r="C22" s="597" t="s">
        <v>451</v>
      </c>
      <c r="D22" s="628">
        <v>1681</v>
      </c>
      <c r="E22" s="629">
        <v>1693</v>
      </c>
      <c r="F22" s="630">
        <v>2054</v>
      </c>
      <c r="G22" s="630">
        <v>1845</v>
      </c>
      <c r="H22" s="630">
        <v>1842</v>
      </c>
      <c r="I22" s="628">
        <v>1851</v>
      </c>
      <c r="J22" s="628">
        <v>1605</v>
      </c>
      <c r="K22" s="628">
        <v>1776</v>
      </c>
      <c r="L22" s="628">
        <v>1374</v>
      </c>
      <c r="M22" s="628">
        <v>1843</v>
      </c>
      <c r="N22" s="628">
        <v>1976</v>
      </c>
      <c r="O22" s="628">
        <v>1880</v>
      </c>
      <c r="P22" s="628">
        <f t="shared" si="21"/>
        <v>21420</v>
      </c>
    </row>
    <row r="23" spans="1:16" ht="15.95" customHeight="1">
      <c r="A23" s="4"/>
      <c r="B23" s="769" t="s">
        <v>255</v>
      </c>
      <c r="C23" s="588" t="s">
        <v>46</v>
      </c>
      <c r="D23" s="618">
        <f>SUM(D24:D25)</f>
        <v>2666</v>
      </c>
      <c r="E23" s="618">
        <f t="shared" ref="E23:N23" si="23">SUM(E24:E25)</f>
        <v>2643</v>
      </c>
      <c r="F23" s="618">
        <f t="shared" si="23"/>
        <v>2902</v>
      </c>
      <c r="G23" s="618">
        <f t="shared" si="23"/>
        <v>2524</v>
      </c>
      <c r="H23" s="618">
        <f t="shared" si="23"/>
        <v>2620</v>
      </c>
      <c r="I23" s="618">
        <f t="shared" si="23"/>
        <v>2707</v>
      </c>
      <c r="J23" s="618">
        <f t="shared" si="23"/>
        <v>2347</v>
      </c>
      <c r="K23" s="618">
        <f t="shared" si="23"/>
        <v>2628</v>
      </c>
      <c r="L23" s="618">
        <f t="shared" si="23"/>
        <v>2116</v>
      </c>
      <c r="M23" s="618">
        <f t="shared" si="23"/>
        <v>2609</v>
      </c>
      <c r="N23" s="618">
        <f t="shared" si="23"/>
        <v>2709</v>
      </c>
      <c r="O23" s="618">
        <f>SUM(O24:O25)</f>
        <v>2445</v>
      </c>
      <c r="P23" s="628">
        <f t="shared" si="21"/>
        <v>30916</v>
      </c>
    </row>
    <row r="24" spans="1:16" ht="15.95" customHeight="1">
      <c r="A24" s="4"/>
      <c r="B24" s="769"/>
      <c r="C24" s="617" t="s">
        <v>450</v>
      </c>
      <c r="D24" s="591">
        <v>1997</v>
      </c>
      <c r="E24" s="591">
        <v>1930</v>
      </c>
      <c r="F24" s="630">
        <v>2069</v>
      </c>
      <c r="G24" s="630">
        <v>1871</v>
      </c>
      <c r="H24" s="630">
        <v>1899</v>
      </c>
      <c r="I24" s="631">
        <v>1943</v>
      </c>
      <c r="J24" s="631">
        <v>1783</v>
      </c>
      <c r="K24" s="629">
        <v>1928</v>
      </c>
      <c r="L24" s="631">
        <v>1613</v>
      </c>
      <c r="M24" s="630">
        <v>1901</v>
      </c>
      <c r="N24" s="632">
        <v>1956</v>
      </c>
      <c r="O24" s="591">
        <v>1789</v>
      </c>
      <c r="P24" s="583">
        <f t="shared" si="21"/>
        <v>22679</v>
      </c>
    </row>
    <row r="25" spans="1:16" ht="15.95" customHeight="1">
      <c r="A25" s="4"/>
      <c r="C25" s="633" t="s">
        <v>451</v>
      </c>
      <c r="D25" s="591">
        <v>669</v>
      </c>
      <c r="E25" s="591">
        <v>713</v>
      </c>
      <c r="F25" s="630">
        <v>833</v>
      </c>
      <c r="G25" s="630">
        <v>653</v>
      </c>
      <c r="H25" s="630">
        <v>721</v>
      </c>
      <c r="I25" s="631">
        <v>764</v>
      </c>
      <c r="J25" s="631">
        <v>564</v>
      </c>
      <c r="K25" s="629">
        <v>700</v>
      </c>
      <c r="L25" s="631">
        <v>503</v>
      </c>
      <c r="M25" s="630">
        <v>708</v>
      </c>
      <c r="N25" s="632">
        <v>753</v>
      </c>
      <c r="O25" s="591">
        <v>656</v>
      </c>
      <c r="P25" s="583">
        <f t="shared" si="21"/>
        <v>8237</v>
      </c>
    </row>
    <row r="26" spans="1:16" ht="15.95" customHeight="1">
      <c r="A26" s="4"/>
      <c r="B26" s="634" t="s">
        <v>259</v>
      </c>
      <c r="C26" s="635" t="s">
        <v>46</v>
      </c>
      <c r="D26" s="621">
        <f>SUM(D27:D28)</f>
        <v>3953</v>
      </c>
      <c r="E26" s="621">
        <f t="shared" ref="E26:N26" si="24">SUM(E27:E28)</f>
        <v>3574</v>
      </c>
      <c r="F26" s="621">
        <f t="shared" si="24"/>
        <v>4846</v>
      </c>
      <c r="G26" s="621">
        <f t="shared" si="24"/>
        <v>4110</v>
      </c>
      <c r="H26" s="621">
        <f t="shared" si="24"/>
        <v>4556</v>
      </c>
      <c r="I26" s="621">
        <f t="shared" si="24"/>
        <v>4579</v>
      </c>
      <c r="J26" s="621">
        <f t="shared" si="24"/>
        <v>3933</v>
      </c>
      <c r="K26" s="621">
        <f t="shared" si="24"/>
        <v>4316</v>
      </c>
      <c r="L26" s="621">
        <f t="shared" si="24"/>
        <v>3184</v>
      </c>
      <c r="M26" s="621">
        <f t="shared" si="24"/>
        <v>4224</v>
      </c>
      <c r="N26" s="621">
        <f t="shared" si="24"/>
        <v>4222</v>
      </c>
      <c r="O26" s="621">
        <f>SUM(O27:O28)</f>
        <v>3559</v>
      </c>
      <c r="P26" s="621">
        <f>SUM(P27:P28)</f>
        <v>49056</v>
      </c>
    </row>
    <row r="27" spans="1:16" ht="15.95" customHeight="1">
      <c r="A27" s="4"/>
      <c r="B27" s="625"/>
      <c r="C27" s="623" t="s">
        <v>450</v>
      </c>
      <c r="D27" s="624">
        <f>+D30+D33+D36</f>
        <v>1961</v>
      </c>
      <c r="E27" s="624">
        <f t="shared" ref="E27:G28" si="25">+E30+E33+E36</f>
        <v>1936</v>
      </c>
      <c r="F27" s="624">
        <f t="shared" si="25"/>
        <v>2382</v>
      </c>
      <c r="G27" s="624">
        <f t="shared" si="25"/>
        <v>2051</v>
      </c>
      <c r="H27" s="624">
        <f t="shared" ref="H27:N27" si="26">+H30+H33+H36</f>
        <v>2272</v>
      </c>
      <c r="I27" s="624">
        <f t="shared" si="26"/>
        <v>2168</v>
      </c>
      <c r="J27" s="624">
        <f t="shared" si="26"/>
        <v>2006</v>
      </c>
      <c r="K27" s="624">
        <f t="shared" si="26"/>
        <v>2087</v>
      </c>
      <c r="L27" s="624">
        <f t="shared" si="26"/>
        <v>1590</v>
      </c>
      <c r="M27" s="624">
        <f t="shared" si="26"/>
        <v>2129</v>
      </c>
      <c r="N27" s="624">
        <f t="shared" si="26"/>
        <v>2030</v>
      </c>
      <c r="O27" s="624">
        <f>+O30+O33+O36</f>
        <v>1703</v>
      </c>
      <c r="P27" s="624">
        <f>+P30+P33+P36</f>
        <v>24315</v>
      </c>
    </row>
    <row r="28" spans="1:16" ht="15.95" customHeight="1">
      <c r="A28" s="4"/>
      <c r="B28" s="636"/>
      <c r="C28" s="626" t="s">
        <v>451</v>
      </c>
      <c r="D28" s="627">
        <f>+D31+D34+D37</f>
        <v>1992</v>
      </c>
      <c r="E28" s="627">
        <f t="shared" si="25"/>
        <v>1638</v>
      </c>
      <c r="F28" s="627">
        <f t="shared" si="25"/>
        <v>2464</v>
      </c>
      <c r="G28" s="627">
        <f t="shared" si="25"/>
        <v>2059</v>
      </c>
      <c r="H28" s="627">
        <f t="shared" ref="H28:N28" si="27">+H31+H34+H37</f>
        <v>2284</v>
      </c>
      <c r="I28" s="627">
        <f t="shared" si="27"/>
        <v>2411</v>
      </c>
      <c r="J28" s="627">
        <f t="shared" si="27"/>
        <v>1927</v>
      </c>
      <c r="K28" s="627">
        <f t="shared" si="27"/>
        <v>2229</v>
      </c>
      <c r="L28" s="627">
        <f t="shared" si="27"/>
        <v>1594</v>
      </c>
      <c r="M28" s="627">
        <f t="shared" si="27"/>
        <v>2095</v>
      </c>
      <c r="N28" s="627">
        <f t="shared" si="27"/>
        <v>2192</v>
      </c>
      <c r="O28" s="627">
        <f>+O31+O34+O37</f>
        <v>1856</v>
      </c>
      <c r="P28" s="627">
        <f>+P31+P34+P37</f>
        <v>24741</v>
      </c>
    </row>
    <row r="29" spans="1:16" ht="15.95" customHeight="1">
      <c r="A29" s="4"/>
      <c r="B29" s="768" t="s">
        <v>253</v>
      </c>
      <c r="C29" s="588" t="s">
        <v>46</v>
      </c>
      <c r="D29" s="618">
        <f>SUM(D30:D31)</f>
        <v>1871</v>
      </c>
      <c r="E29" s="618">
        <f t="shared" ref="E29:N29" si="28">SUM(E30:E31)</f>
        <v>1736</v>
      </c>
      <c r="F29" s="618">
        <f t="shared" si="28"/>
        <v>2351</v>
      </c>
      <c r="G29" s="618">
        <f t="shared" si="28"/>
        <v>2026</v>
      </c>
      <c r="H29" s="618">
        <f t="shared" si="28"/>
        <v>2170</v>
      </c>
      <c r="I29" s="618">
        <f t="shared" si="28"/>
        <v>2289</v>
      </c>
      <c r="J29" s="618">
        <f t="shared" si="28"/>
        <v>1890</v>
      </c>
      <c r="K29" s="618">
        <f t="shared" si="28"/>
        <v>2063</v>
      </c>
      <c r="L29" s="618">
        <f t="shared" si="28"/>
        <v>1498</v>
      </c>
      <c r="M29" s="618">
        <f t="shared" si="28"/>
        <v>1941</v>
      </c>
      <c r="N29" s="618">
        <f t="shared" si="28"/>
        <v>1916</v>
      </c>
      <c r="O29" s="618">
        <f>SUM(O30:O31)</f>
        <v>1620</v>
      </c>
      <c r="P29" s="618">
        <f>SUM(P30:P31)</f>
        <v>23371</v>
      </c>
    </row>
    <row r="30" spans="1:16" ht="15.95" customHeight="1">
      <c r="A30" s="4"/>
      <c r="B30" s="769"/>
      <c r="C30" s="617" t="s">
        <v>450</v>
      </c>
      <c r="D30" s="630">
        <v>859</v>
      </c>
      <c r="E30" s="629">
        <v>905</v>
      </c>
      <c r="F30" s="591">
        <v>1052</v>
      </c>
      <c r="G30" s="591">
        <v>922</v>
      </c>
      <c r="H30" s="592">
        <v>1021</v>
      </c>
      <c r="I30" s="629">
        <v>997</v>
      </c>
      <c r="J30" s="629">
        <v>896</v>
      </c>
      <c r="K30" s="603">
        <v>893</v>
      </c>
      <c r="L30" s="628">
        <v>667</v>
      </c>
      <c r="M30" s="603">
        <v>886</v>
      </c>
      <c r="N30" s="603">
        <v>805</v>
      </c>
      <c r="O30" s="630">
        <v>718</v>
      </c>
      <c r="P30" s="628">
        <f>SUM(D30:O30)</f>
        <v>10621</v>
      </c>
    </row>
    <row r="31" spans="1:16" ht="15.95" customHeight="1">
      <c r="A31" s="4"/>
      <c r="C31" s="597" t="s">
        <v>451</v>
      </c>
      <c r="D31" s="630">
        <v>1012</v>
      </c>
      <c r="E31" s="629">
        <v>831</v>
      </c>
      <c r="F31" s="591">
        <v>1299</v>
      </c>
      <c r="G31" s="591">
        <v>1104</v>
      </c>
      <c r="H31" s="592">
        <v>1149</v>
      </c>
      <c r="I31" s="629">
        <v>1292</v>
      </c>
      <c r="J31" s="629">
        <v>994</v>
      </c>
      <c r="K31" s="603">
        <v>1170</v>
      </c>
      <c r="L31" s="628">
        <v>831</v>
      </c>
      <c r="M31" s="603">
        <v>1055</v>
      </c>
      <c r="N31" s="603">
        <v>1111</v>
      </c>
      <c r="O31" s="630">
        <v>902</v>
      </c>
      <c r="P31" s="628">
        <f>SUM(D31:O31)</f>
        <v>12750</v>
      </c>
    </row>
    <row r="32" spans="1:16" ht="15.95" customHeight="1">
      <c r="A32" s="4"/>
      <c r="B32" s="769" t="s">
        <v>254</v>
      </c>
      <c r="C32" s="588" t="s">
        <v>46</v>
      </c>
      <c r="D32" s="618">
        <f>SUM(D33:D34)</f>
        <v>1525</v>
      </c>
      <c r="E32" s="618">
        <f t="shared" ref="E32:N32" si="29">SUM(E33:E34)</f>
        <v>1381</v>
      </c>
      <c r="F32" s="618">
        <f t="shared" si="29"/>
        <v>1851</v>
      </c>
      <c r="G32" s="618">
        <f t="shared" si="29"/>
        <v>1584</v>
      </c>
      <c r="H32" s="618">
        <f t="shared" si="29"/>
        <v>1767</v>
      </c>
      <c r="I32" s="618">
        <f t="shared" si="29"/>
        <v>1712</v>
      </c>
      <c r="J32" s="618">
        <f t="shared" si="29"/>
        <v>1503</v>
      </c>
      <c r="K32" s="618">
        <f t="shared" si="29"/>
        <v>1640</v>
      </c>
      <c r="L32" s="618">
        <f t="shared" si="29"/>
        <v>1217</v>
      </c>
      <c r="M32" s="618">
        <f t="shared" si="29"/>
        <v>1658</v>
      </c>
      <c r="N32" s="618">
        <f t="shared" si="29"/>
        <v>1678</v>
      </c>
      <c r="O32" s="618">
        <f>SUM(O33:O34)</f>
        <v>1407</v>
      </c>
      <c r="P32" s="618">
        <f>SUM(P33:P34)</f>
        <v>18923</v>
      </c>
    </row>
    <row r="33" spans="1:16" ht="15.95" customHeight="1">
      <c r="A33" s="4"/>
      <c r="B33" s="769"/>
      <c r="C33" s="617" t="s">
        <v>450</v>
      </c>
      <c r="D33" s="630">
        <v>814</v>
      </c>
      <c r="E33" s="629">
        <v>780</v>
      </c>
      <c r="F33" s="630">
        <v>987</v>
      </c>
      <c r="G33" s="630">
        <v>842</v>
      </c>
      <c r="H33" s="628">
        <v>960</v>
      </c>
      <c r="I33" s="637">
        <v>881</v>
      </c>
      <c r="J33" s="628">
        <v>818</v>
      </c>
      <c r="K33" s="628">
        <v>876</v>
      </c>
      <c r="L33" s="628">
        <v>663</v>
      </c>
      <c r="M33" s="628">
        <v>908</v>
      </c>
      <c r="N33" s="628">
        <v>924</v>
      </c>
      <c r="O33" s="630">
        <v>717</v>
      </c>
      <c r="P33" s="628">
        <f>SUM(D33:O33)</f>
        <v>10170</v>
      </c>
    </row>
    <row r="34" spans="1:16" ht="15.95" customHeight="1">
      <c r="A34" s="4"/>
      <c r="C34" s="597" t="s">
        <v>451</v>
      </c>
      <c r="D34" s="630">
        <v>711</v>
      </c>
      <c r="E34" s="629">
        <v>601</v>
      </c>
      <c r="F34" s="630">
        <v>864</v>
      </c>
      <c r="G34" s="630">
        <v>742</v>
      </c>
      <c r="H34" s="628">
        <v>807</v>
      </c>
      <c r="I34" s="637">
        <v>831</v>
      </c>
      <c r="J34" s="628">
        <v>685</v>
      </c>
      <c r="K34" s="628">
        <v>764</v>
      </c>
      <c r="L34" s="628">
        <v>554</v>
      </c>
      <c r="M34" s="628">
        <v>750</v>
      </c>
      <c r="N34" s="628">
        <v>754</v>
      </c>
      <c r="O34" s="630">
        <v>690</v>
      </c>
      <c r="P34" s="628">
        <f>SUM(D34:O34)</f>
        <v>8753</v>
      </c>
    </row>
    <row r="35" spans="1:16" ht="15.95" customHeight="1">
      <c r="A35" s="4"/>
      <c r="B35" s="769" t="s">
        <v>255</v>
      </c>
      <c r="C35" s="588" t="s">
        <v>46</v>
      </c>
      <c r="D35" s="618">
        <f>SUM(D36:D37)</f>
        <v>557</v>
      </c>
      <c r="E35" s="618">
        <f t="shared" ref="E35:N35" si="30">SUM(E36:E37)</f>
        <v>457</v>
      </c>
      <c r="F35" s="618">
        <f t="shared" si="30"/>
        <v>644</v>
      </c>
      <c r="G35" s="618">
        <f t="shared" si="30"/>
        <v>500</v>
      </c>
      <c r="H35" s="618">
        <f t="shared" si="30"/>
        <v>619</v>
      </c>
      <c r="I35" s="618">
        <f t="shared" si="30"/>
        <v>578</v>
      </c>
      <c r="J35" s="618">
        <f t="shared" si="30"/>
        <v>540</v>
      </c>
      <c r="K35" s="618">
        <f t="shared" si="30"/>
        <v>613</v>
      </c>
      <c r="L35" s="618">
        <f t="shared" si="30"/>
        <v>469</v>
      </c>
      <c r="M35" s="618">
        <f t="shared" si="30"/>
        <v>625</v>
      </c>
      <c r="N35" s="618">
        <f t="shared" si="30"/>
        <v>628</v>
      </c>
      <c r="O35" s="618">
        <f>SUM(O36:O37)</f>
        <v>532</v>
      </c>
      <c r="P35" s="628">
        <f>SUM(D35:O35)</f>
        <v>6762</v>
      </c>
    </row>
    <row r="36" spans="1:16" ht="15.95" customHeight="1">
      <c r="A36" s="4"/>
      <c r="B36" s="769"/>
      <c r="C36" s="617" t="s">
        <v>450</v>
      </c>
      <c r="D36" s="591">
        <v>288</v>
      </c>
      <c r="E36" s="591">
        <v>251</v>
      </c>
      <c r="F36" s="638">
        <v>343</v>
      </c>
      <c r="G36" s="639">
        <v>287</v>
      </c>
      <c r="H36" s="640">
        <v>291</v>
      </c>
      <c r="I36" s="637">
        <v>290</v>
      </c>
      <c r="J36" s="640">
        <v>292</v>
      </c>
      <c r="K36" s="628">
        <v>318</v>
      </c>
      <c r="L36" s="628">
        <v>260</v>
      </c>
      <c r="M36" s="628">
        <v>335</v>
      </c>
      <c r="N36" s="628">
        <v>301</v>
      </c>
      <c r="O36" s="591">
        <v>268</v>
      </c>
      <c r="P36" s="583">
        <f>SUM(D36:O36)</f>
        <v>3524</v>
      </c>
    </row>
    <row r="37" spans="1:16" ht="15.95" customHeight="1">
      <c r="A37" s="4"/>
      <c r="C37" s="597" t="s">
        <v>451</v>
      </c>
      <c r="D37" s="591">
        <v>269</v>
      </c>
      <c r="E37" s="591">
        <v>206</v>
      </c>
      <c r="F37" s="638">
        <v>301</v>
      </c>
      <c r="G37" s="639">
        <v>213</v>
      </c>
      <c r="H37" s="640">
        <v>328</v>
      </c>
      <c r="I37" s="637">
        <v>288</v>
      </c>
      <c r="J37" s="640">
        <v>248</v>
      </c>
      <c r="K37" s="641">
        <v>295</v>
      </c>
      <c r="L37" s="603">
        <v>209</v>
      </c>
      <c r="M37" s="637">
        <v>290</v>
      </c>
      <c r="N37" s="637">
        <v>327</v>
      </c>
      <c r="O37" s="591">
        <v>264</v>
      </c>
      <c r="P37" s="583">
        <f>SUM(D37:O37)</f>
        <v>3238</v>
      </c>
    </row>
    <row r="38" spans="1:16" ht="15.95" customHeight="1">
      <c r="A38" s="4"/>
      <c r="B38" s="766" t="s">
        <v>434</v>
      </c>
      <c r="C38" s="642" t="s">
        <v>46</v>
      </c>
      <c r="D38" s="643">
        <f>SUM(D39:D40)</f>
        <v>281</v>
      </c>
      <c r="E38" s="643">
        <f t="shared" ref="E38:N38" si="31">SUM(E39:E40)</f>
        <v>276</v>
      </c>
      <c r="F38" s="643">
        <f t="shared" si="31"/>
        <v>322</v>
      </c>
      <c r="G38" s="643">
        <f t="shared" si="31"/>
        <v>348</v>
      </c>
      <c r="H38" s="643">
        <f t="shared" si="31"/>
        <v>438</v>
      </c>
      <c r="I38" s="643">
        <f t="shared" si="31"/>
        <v>378</v>
      </c>
      <c r="J38" s="643">
        <f t="shared" si="31"/>
        <v>388</v>
      </c>
      <c r="K38" s="643">
        <f t="shared" si="31"/>
        <v>402</v>
      </c>
      <c r="L38" s="643">
        <f t="shared" si="31"/>
        <v>297</v>
      </c>
      <c r="M38" s="643">
        <f t="shared" si="31"/>
        <v>428</v>
      </c>
      <c r="N38" s="643">
        <f t="shared" si="31"/>
        <v>485</v>
      </c>
      <c r="O38" s="643">
        <f>SUM(O39:O40)</f>
        <v>389</v>
      </c>
      <c r="P38" s="643">
        <f>SUM(P39:P40)</f>
        <v>4432</v>
      </c>
    </row>
    <row r="39" spans="1:16" ht="15.95" customHeight="1">
      <c r="A39" s="4"/>
      <c r="B39" s="767"/>
      <c r="C39" s="644" t="s">
        <v>450</v>
      </c>
      <c r="D39" s="645">
        <f>+D42+D45+D48</f>
        <v>130</v>
      </c>
      <c r="E39" s="645">
        <f t="shared" ref="E39:G40" si="32">+E42+E45+E48</f>
        <v>147</v>
      </c>
      <c r="F39" s="645">
        <f t="shared" si="32"/>
        <v>153</v>
      </c>
      <c r="G39" s="645">
        <f t="shared" si="32"/>
        <v>164</v>
      </c>
      <c r="H39" s="645">
        <f t="shared" ref="H39:N39" si="33">+H42+H45+H48</f>
        <v>206</v>
      </c>
      <c r="I39" s="645">
        <f t="shared" si="33"/>
        <v>178</v>
      </c>
      <c r="J39" s="645">
        <f t="shared" si="33"/>
        <v>195</v>
      </c>
      <c r="K39" s="645">
        <f t="shared" si="33"/>
        <v>172</v>
      </c>
      <c r="L39" s="645">
        <f t="shared" si="33"/>
        <v>148</v>
      </c>
      <c r="M39" s="645">
        <f t="shared" si="33"/>
        <v>192</v>
      </c>
      <c r="N39" s="645">
        <f t="shared" si="33"/>
        <v>225</v>
      </c>
      <c r="O39" s="645">
        <f>+O42+O45+O48</f>
        <v>188</v>
      </c>
      <c r="P39" s="645">
        <f>+P42+P45+P48</f>
        <v>2098</v>
      </c>
    </row>
    <row r="40" spans="1:16" ht="15.95" customHeight="1">
      <c r="A40" s="4"/>
      <c r="B40" s="646"/>
      <c r="C40" s="647" t="s">
        <v>451</v>
      </c>
      <c r="D40" s="648">
        <f>+D43+D46+D49</f>
        <v>151</v>
      </c>
      <c r="E40" s="648">
        <f t="shared" si="32"/>
        <v>129</v>
      </c>
      <c r="F40" s="648">
        <f t="shared" si="32"/>
        <v>169</v>
      </c>
      <c r="G40" s="648">
        <f t="shared" si="32"/>
        <v>184</v>
      </c>
      <c r="H40" s="648">
        <f t="shared" ref="H40:N40" si="34">+H43+H46+H49</f>
        <v>232</v>
      </c>
      <c r="I40" s="648">
        <f t="shared" si="34"/>
        <v>200</v>
      </c>
      <c r="J40" s="648">
        <f t="shared" si="34"/>
        <v>193</v>
      </c>
      <c r="K40" s="648">
        <f t="shared" si="34"/>
        <v>230</v>
      </c>
      <c r="L40" s="648">
        <f t="shared" si="34"/>
        <v>149</v>
      </c>
      <c r="M40" s="648">
        <f t="shared" si="34"/>
        <v>236</v>
      </c>
      <c r="N40" s="648">
        <f t="shared" si="34"/>
        <v>260</v>
      </c>
      <c r="O40" s="648">
        <f>+O43+O46+O49</f>
        <v>201</v>
      </c>
      <c r="P40" s="648">
        <f>+P43+P46+P49</f>
        <v>2334</v>
      </c>
    </row>
    <row r="41" spans="1:16" ht="15.95" customHeight="1">
      <c r="A41" s="4"/>
      <c r="B41" s="768" t="s">
        <v>253</v>
      </c>
      <c r="C41" s="588" t="s">
        <v>46</v>
      </c>
      <c r="D41" s="618">
        <f>SUM(D42:D43)</f>
        <v>118</v>
      </c>
      <c r="E41" s="618">
        <f t="shared" ref="E41:F41" si="35">SUM(E42:E43)</f>
        <v>97</v>
      </c>
      <c r="F41" s="618">
        <f t="shared" si="35"/>
        <v>120</v>
      </c>
      <c r="G41" s="618">
        <f t="shared" ref="G41:N41" si="36">SUM(G42:G43)</f>
        <v>128</v>
      </c>
      <c r="H41" s="618">
        <f t="shared" si="36"/>
        <v>136</v>
      </c>
      <c r="I41" s="618">
        <f t="shared" si="36"/>
        <v>154</v>
      </c>
      <c r="J41" s="618">
        <f t="shared" si="36"/>
        <v>167</v>
      </c>
      <c r="K41" s="618">
        <f t="shared" si="36"/>
        <v>189</v>
      </c>
      <c r="L41" s="618">
        <f t="shared" si="36"/>
        <v>124</v>
      </c>
      <c r="M41" s="618">
        <f t="shared" si="36"/>
        <v>178</v>
      </c>
      <c r="N41" s="618">
        <f t="shared" si="36"/>
        <v>210</v>
      </c>
      <c r="O41" s="618">
        <f>SUM(O42:O43)</f>
        <v>154</v>
      </c>
      <c r="P41" s="618">
        <f>SUM(P42:P43)</f>
        <v>1775</v>
      </c>
    </row>
    <row r="42" spans="1:16" ht="15.95" customHeight="1">
      <c r="A42" s="4"/>
      <c r="B42" s="769"/>
      <c r="C42" s="617" t="s">
        <v>450</v>
      </c>
      <c r="D42" s="629">
        <v>39</v>
      </c>
      <c r="E42" s="595">
        <v>46</v>
      </c>
      <c r="F42" s="596">
        <v>43</v>
      </c>
      <c r="G42" s="591">
        <v>41</v>
      </c>
      <c r="H42" s="592">
        <v>43</v>
      </c>
      <c r="I42" s="629">
        <v>53</v>
      </c>
      <c r="J42" s="629">
        <v>65</v>
      </c>
      <c r="K42" s="629">
        <v>61</v>
      </c>
      <c r="L42" s="629">
        <v>47</v>
      </c>
      <c r="M42" s="629">
        <v>55</v>
      </c>
      <c r="N42" s="637">
        <v>79</v>
      </c>
      <c r="O42" s="629">
        <v>51</v>
      </c>
      <c r="P42" s="637">
        <f t="shared" ref="P42:P49" si="37">SUM(D42:O42)</f>
        <v>623</v>
      </c>
    </row>
    <row r="43" spans="1:16" ht="15.95" customHeight="1">
      <c r="A43" s="4"/>
      <c r="C43" s="597" t="s">
        <v>451</v>
      </c>
      <c r="D43" s="629">
        <v>79</v>
      </c>
      <c r="E43" s="595">
        <v>51</v>
      </c>
      <c r="F43" s="596">
        <v>77</v>
      </c>
      <c r="G43" s="591">
        <v>87</v>
      </c>
      <c r="H43" s="592">
        <v>93</v>
      </c>
      <c r="I43" s="629">
        <v>101</v>
      </c>
      <c r="J43" s="629">
        <v>102</v>
      </c>
      <c r="K43" s="629">
        <v>128</v>
      </c>
      <c r="L43" s="629">
        <v>77</v>
      </c>
      <c r="M43" s="629">
        <v>123</v>
      </c>
      <c r="N43" s="637">
        <v>131</v>
      </c>
      <c r="O43" s="629">
        <v>103</v>
      </c>
      <c r="P43" s="637">
        <f t="shared" si="37"/>
        <v>1152</v>
      </c>
    </row>
    <row r="44" spans="1:16" ht="15.95" customHeight="1">
      <c r="A44" s="4"/>
      <c r="B44" s="769" t="s">
        <v>254</v>
      </c>
      <c r="C44" s="588" t="s">
        <v>46</v>
      </c>
      <c r="D44" s="618">
        <f>SUM(D45:D46)</f>
        <v>130</v>
      </c>
      <c r="E44" s="618">
        <f t="shared" ref="E44:N44" si="38">SUM(E45:E46)</f>
        <v>141</v>
      </c>
      <c r="F44" s="618">
        <f t="shared" si="38"/>
        <v>132</v>
      </c>
      <c r="G44" s="618">
        <f t="shared" si="38"/>
        <v>142</v>
      </c>
      <c r="H44" s="618">
        <f t="shared" si="38"/>
        <v>154</v>
      </c>
      <c r="I44" s="618">
        <f t="shared" si="38"/>
        <v>136</v>
      </c>
      <c r="J44" s="618">
        <f t="shared" si="38"/>
        <v>142</v>
      </c>
      <c r="K44" s="618">
        <f t="shared" si="38"/>
        <v>140</v>
      </c>
      <c r="L44" s="618">
        <f t="shared" si="38"/>
        <v>99</v>
      </c>
      <c r="M44" s="618">
        <f t="shared" si="38"/>
        <v>147</v>
      </c>
      <c r="N44" s="618">
        <f t="shared" si="38"/>
        <v>124</v>
      </c>
      <c r="O44" s="618">
        <f>SUM(O45:O46)</f>
        <v>118</v>
      </c>
      <c r="P44" s="618">
        <f>SUM(P45:P46)</f>
        <v>1605</v>
      </c>
    </row>
    <row r="45" spans="1:16" ht="15.95" customHeight="1">
      <c r="A45" s="4"/>
      <c r="B45" s="769"/>
      <c r="C45" s="617" t="s">
        <v>450</v>
      </c>
      <c r="D45" s="629">
        <v>71</v>
      </c>
      <c r="E45" s="629">
        <v>86</v>
      </c>
      <c r="F45" s="629">
        <v>75</v>
      </c>
      <c r="G45" s="649">
        <v>70</v>
      </c>
      <c r="H45" s="628">
        <v>79</v>
      </c>
      <c r="I45" s="637">
        <v>75</v>
      </c>
      <c r="J45" s="628">
        <v>84</v>
      </c>
      <c r="K45" s="628">
        <v>79</v>
      </c>
      <c r="L45" s="628">
        <v>57</v>
      </c>
      <c r="M45" s="628">
        <v>87</v>
      </c>
      <c r="N45" s="637">
        <v>61</v>
      </c>
      <c r="O45" s="629">
        <v>66</v>
      </c>
      <c r="P45" s="637">
        <f t="shared" si="37"/>
        <v>890</v>
      </c>
    </row>
    <row r="46" spans="1:16" ht="15.95" customHeight="1">
      <c r="A46" s="4"/>
      <c r="C46" s="597" t="s">
        <v>451</v>
      </c>
      <c r="D46" s="629">
        <v>59</v>
      </c>
      <c r="E46" s="629">
        <v>55</v>
      </c>
      <c r="F46" s="629">
        <v>57</v>
      </c>
      <c r="G46" s="649">
        <v>72</v>
      </c>
      <c r="H46" s="628">
        <v>75</v>
      </c>
      <c r="I46" s="637">
        <v>61</v>
      </c>
      <c r="J46" s="628">
        <v>58</v>
      </c>
      <c r="K46" s="628">
        <v>61</v>
      </c>
      <c r="L46" s="628">
        <v>42</v>
      </c>
      <c r="M46" s="628">
        <v>60</v>
      </c>
      <c r="N46" s="637">
        <v>63</v>
      </c>
      <c r="O46" s="629">
        <v>52</v>
      </c>
      <c r="P46" s="637">
        <f t="shared" si="37"/>
        <v>715</v>
      </c>
    </row>
    <row r="47" spans="1:16" ht="15.95" customHeight="1">
      <c r="A47" s="4"/>
      <c r="B47" s="769" t="s">
        <v>255</v>
      </c>
      <c r="C47" s="588" t="s">
        <v>46</v>
      </c>
      <c r="D47" s="618">
        <f>SUM(D48:D49)</f>
        <v>33</v>
      </c>
      <c r="E47" s="618">
        <f t="shared" ref="E47:N47" si="39">SUM(E48:E49)</f>
        <v>38</v>
      </c>
      <c r="F47" s="618">
        <f t="shared" si="39"/>
        <v>70</v>
      </c>
      <c r="G47" s="618">
        <f t="shared" si="39"/>
        <v>78</v>
      </c>
      <c r="H47" s="618">
        <f t="shared" si="39"/>
        <v>148</v>
      </c>
      <c r="I47" s="618">
        <f t="shared" si="39"/>
        <v>88</v>
      </c>
      <c r="J47" s="618">
        <f t="shared" si="39"/>
        <v>79</v>
      </c>
      <c r="K47" s="618">
        <f t="shared" si="39"/>
        <v>73</v>
      </c>
      <c r="L47" s="618">
        <f t="shared" si="39"/>
        <v>74</v>
      </c>
      <c r="M47" s="618">
        <f t="shared" si="39"/>
        <v>103</v>
      </c>
      <c r="N47" s="618">
        <f t="shared" si="39"/>
        <v>151</v>
      </c>
      <c r="O47" s="618">
        <f>SUM(O48:O49)</f>
        <v>117</v>
      </c>
      <c r="P47" s="618">
        <f>SUM(P48:P49)</f>
        <v>1052</v>
      </c>
    </row>
    <row r="48" spans="1:16" ht="15.95" customHeight="1">
      <c r="A48" s="4"/>
      <c r="B48" s="769"/>
      <c r="C48" s="617" t="s">
        <v>450</v>
      </c>
      <c r="D48" s="603">
        <v>20</v>
      </c>
      <c r="E48" s="603">
        <v>15</v>
      </c>
      <c r="F48" s="603">
        <v>35</v>
      </c>
      <c r="G48" s="603">
        <v>53</v>
      </c>
      <c r="H48" s="640">
        <v>84</v>
      </c>
      <c r="I48" s="637">
        <v>50</v>
      </c>
      <c r="J48" s="688">
        <v>46</v>
      </c>
      <c r="K48" s="641">
        <v>32</v>
      </c>
      <c r="L48" s="637">
        <v>44</v>
      </c>
      <c r="M48" s="637">
        <v>50</v>
      </c>
      <c r="N48" s="637">
        <v>85</v>
      </c>
      <c r="O48" s="629">
        <v>71</v>
      </c>
      <c r="P48" s="637">
        <f t="shared" si="37"/>
        <v>585</v>
      </c>
    </row>
    <row r="49" spans="1:16" ht="15.95" customHeight="1" thickBot="1">
      <c r="A49" s="4"/>
      <c r="B49" s="650"/>
      <c r="C49" s="601" t="s">
        <v>451</v>
      </c>
      <c r="D49" s="599">
        <v>13</v>
      </c>
      <c r="E49" s="599">
        <v>23</v>
      </c>
      <c r="F49" s="651">
        <v>35</v>
      </c>
      <c r="G49" s="652">
        <v>25</v>
      </c>
      <c r="H49" s="650">
        <v>64</v>
      </c>
      <c r="I49" s="653">
        <v>38</v>
      </c>
      <c r="J49" s="650">
        <v>33</v>
      </c>
      <c r="K49" s="654">
        <v>41</v>
      </c>
      <c r="L49" s="653">
        <v>30</v>
      </c>
      <c r="M49" s="653">
        <v>53</v>
      </c>
      <c r="N49" s="653">
        <v>66</v>
      </c>
      <c r="O49" s="599">
        <v>46</v>
      </c>
      <c r="P49" s="653">
        <f t="shared" si="37"/>
        <v>467</v>
      </c>
    </row>
    <row r="50" spans="1:16" ht="13.5" thickTop="1">
      <c r="A50" s="4"/>
      <c r="B50" s="655"/>
      <c r="C50" s="655"/>
      <c r="D50" s="628"/>
      <c r="E50" s="628"/>
      <c r="F50" s="628"/>
      <c r="G50" s="628"/>
      <c r="H50" s="628"/>
      <c r="I50" s="656"/>
      <c r="J50" s="628"/>
      <c r="K50" s="628"/>
      <c r="L50" s="2" t="s">
        <v>9</v>
      </c>
    </row>
    <row r="51" spans="1:16">
      <c r="A51" s="4"/>
      <c r="D51" s="628"/>
      <c r="E51" s="628"/>
      <c r="F51" s="628"/>
      <c r="G51" s="628"/>
      <c r="H51" s="628"/>
      <c r="I51" s="628"/>
      <c r="J51" s="628"/>
      <c r="K51" s="628"/>
      <c r="M51" s="628"/>
    </row>
    <row r="52" spans="1:16">
      <c r="A52" s="4"/>
      <c r="D52" s="628"/>
      <c r="E52" s="628"/>
      <c r="F52" s="628"/>
      <c r="G52" s="628"/>
      <c r="H52" s="628"/>
      <c r="I52" s="628"/>
      <c r="J52" s="628"/>
      <c r="K52" s="628"/>
      <c r="L52" s="628"/>
      <c r="N52" s="628"/>
      <c r="O52" s="628"/>
    </row>
    <row r="53" spans="1:16">
      <c r="A53" s="4"/>
    </row>
    <row r="54" spans="1:16">
      <c r="A54" s="4"/>
    </row>
    <row r="55" spans="1:16">
      <c r="A55" s="4"/>
    </row>
    <row r="56" spans="1:16">
      <c r="A56" s="4"/>
    </row>
    <row r="57" spans="1:16">
      <c r="A57" s="4"/>
    </row>
    <row r="58" spans="1:16">
      <c r="A58" s="4"/>
    </row>
  </sheetData>
  <mergeCells count="16">
    <mergeCell ref="B38:B39"/>
    <mergeCell ref="B41:B42"/>
    <mergeCell ref="B44:B45"/>
    <mergeCell ref="B47:B48"/>
    <mergeCell ref="B17:B18"/>
    <mergeCell ref="B20:B21"/>
    <mergeCell ref="B23:B24"/>
    <mergeCell ref="B29:B30"/>
    <mergeCell ref="B32:B33"/>
    <mergeCell ref="B35:B36"/>
    <mergeCell ref="B12:B13"/>
    <mergeCell ref="B1:O1"/>
    <mergeCell ref="B2:O2"/>
    <mergeCell ref="B5:B6"/>
    <mergeCell ref="B8:B9"/>
    <mergeCell ref="B10:B11"/>
  </mergeCells>
  <hyperlinks>
    <hyperlink ref="L50" location="INDICE!C3" display="Volver al Indice"/>
    <hyperlink ref="B3" location="INDICE!C3" display="Volver al Indice"/>
  </hyperlinks>
  <pageMargins left="0.7" right="0.7" top="0.75" bottom="0.75" header="0.3" footer="0.3"/>
  <pageSetup paperSize="1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4"/>
  <sheetViews>
    <sheetView zoomScale="90" zoomScaleNormal="90" workbookViewId="0">
      <selection activeCell="A3" sqref="A3"/>
    </sheetView>
  </sheetViews>
  <sheetFormatPr baseColWidth="10" defaultRowHeight="12.75"/>
  <cols>
    <col min="1" max="1" width="3.85546875" customWidth="1"/>
    <col min="2" max="2" width="34.42578125" customWidth="1"/>
    <col min="16" max="16" width="12.42578125" style="483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>
      <c r="A2" s="4"/>
      <c r="B2" s="770" t="s">
        <v>459</v>
      </c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</row>
    <row r="3" spans="1:16">
      <c r="A3" s="4"/>
      <c r="B3" s="771" t="s">
        <v>401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</row>
    <row r="4" spans="1:16" ht="13.5" thickBot="1">
      <c r="A4" s="4"/>
      <c r="B4" s="2" t="s">
        <v>9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</row>
    <row r="5" spans="1:16" ht="15.75" thickTop="1">
      <c r="A5" s="4"/>
      <c r="B5" s="465" t="s">
        <v>460</v>
      </c>
      <c r="C5" s="609"/>
      <c r="D5" s="610" t="s">
        <v>0</v>
      </c>
      <c r="E5" s="610" t="s">
        <v>1</v>
      </c>
      <c r="F5" s="610" t="s">
        <v>2</v>
      </c>
      <c r="G5" s="610" t="s">
        <v>3</v>
      </c>
      <c r="H5" s="610" t="s">
        <v>4</v>
      </c>
      <c r="I5" s="610" t="s">
        <v>10</v>
      </c>
      <c r="J5" s="610" t="s">
        <v>5</v>
      </c>
      <c r="K5" s="610" t="s">
        <v>6</v>
      </c>
      <c r="L5" s="610" t="s">
        <v>7</v>
      </c>
      <c r="M5" s="610" t="s">
        <v>8</v>
      </c>
      <c r="N5" s="610" t="s">
        <v>11</v>
      </c>
      <c r="O5" s="610" t="s">
        <v>12</v>
      </c>
      <c r="P5" s="610" t="s">
        <v>41</v>
      </c>
    </row>
    <row r="6" spans="1:16" ht="15">
      <c r="A6" s="4"/>
      <c r="B6" s="761" t="s">
        <v>458</v>
      </c>
      <c r="C6" s="611"/>
      <c r="D6" s="611">
        <f>SUM(D7:D8)</f>
        <v>369881</v>
      </c>
      <c r="E6" s="611">
        <f t="shared" ref="E6:O6" si="0">SUM(E7:E8)</f>
        <v>351578</v>
      </c>
      <c r="F6" s="611">
        <f t="shared" si="0"/>
        <v>390303</v>
      </c>
      <c r="G6" s="611">
        <f t="shared" si="0"/>
        <v>361106</v>
      </c>
      <c r="H6" s="673">
        <f t="shared" si="0"/>
        <v>378175</v>
      </c>
      <c r="I6" s="611">
        <f t="shared" si="0"/>
        <v>381975</v>
      </c>
      <c r="J6" s="611">
        <f t="shared" si="0"/>
        <v>357422</v>
      </c>
      <c r="K6" s="611">
        <f t="shared" si="0"/>
        <v>364485</v>
      </c>
      <c r="L6" s="611">
        <f t="shared" si="0"/>
        <v>322544</v>
      </c>
      <c r="M6" s="611">
        <f t="shared" si="0"/>
        <v>356780</v>
      </c>
      <c r="N6" s="611">
        <f t="shared" si="0"/>
        <v>353675</v>
      </c>
      <c r="O6" s="611">
        <f t="shared" si="0"/>
        <v>365649</v>
      </c>
      <c r="P6" s="741">
        <f t="shared" ref="P6:P50" si="1">SUM(D6:O6)</f>
        <v>4353573</v>
      </c>
    </row>
    <row r="7" spans="1:16" ht="15">
      <c r="A7" s="4"/>
      <c r="B7" s="762"/>
      <c r="C7" s="612" t="s">
        <v>450</v>
      </c>
      <c r="D7" s="613">
        <f>+D9+D11+D13</f>
        <v>274561</v>
      </c>
      <c r="E7" s="613">
        <f t="shared" ref="E7:G7" si="2">+E9+E11+E13</f>
        <v>264360</v>
      </c>
      <c r="F7" s="613">
        <f t="shared" si="2"/>
        <v>285243</v>
      </c>
      <c r="G7" s="613">
        <f t="shared" si="2"/>
        <v>263530</v>
      </c>
      <c r="H7" s="674">
        <f t="shared" ref="H7:O7" si="3">+H9+H11+H13</f>
        <v>275690</v>
      </c>
      <c r="I7" s="613">
        <f t="shared" si="3"/>
        <v>276376</v>
      </c>
      <c r="J7" s="613">
        <f t="shared" si="3"/>
        <v>265279</v>
      </c>
      <c r="K7" s="613">
        <f t="shared" si="3"/>
        <v>266781</v>
      </c>
      <c r="L7" s="613">
        <f t="shared" si="3"/>
        <v>238538</v>
      </c>
      <c r="M7" s="613">
        <f t="shared" si="3"/>
        <v>260346</v>
      </c>
      <c r="N7" s="613">
        <f t="shared" si="3"/>
        <v>257788</v>
      </c>
      <c r="O7" s="613">
        <f t="shared" si="3"/>
        <v>267930</v>
      </c>
      <c r="P7" s="742">
        <f t="shared" si="1"/>
        <v>3196422</v>
      </c>
    </row>
    <row r="8" spans="1:16" ht="15">
      <c r="A8" s="4"/>
      <c r="B8" s="614"/>
      <c r="C8" s="615" t="s">
        <v>451</v>
      </c>
      <c r="D8" s="616">
        <f>+D17+D29</f>
        <v>95320</v>
      </c>
      <c r="E8" s="616">
        <f t="shared" ref="E8:G8" si="4">+E17+E29</f>
        <v>87218</v>
      </c>
      <c r="F8" s="616">
        <f t="shared" si="4"/>
        <v>105060</v>
      </c>
      <c r="G8" s="616">
        <f t="shared" si="4"/>
        <v>97576</v>
      </c>
      <c r="H8" s="675">
        <f t="shared" ref="H8:O8" si="5">+H17+H29</f>
        <v>102485</v>
      </c>
      <c r="I8" s="616">
        <f t="shared" si="5"/>
        <v>105599</v>
      </c>
      <c r="J8" s="616">
        <f t="shared" si="5"/>
        <v>92143</v>
      </c>
      <c r="K8" s="616">
        <f t="shared" si="5"/>
        <v>97704</v>
      </c>
      <c r="L8" s="616">
        <f t="shared" si="5"/>
        <v>84006</v>
      </c>
      <c r="M8" s="616">
        <f t="shared" si="5"/>
        <v>96434</v>
      </c>
      <c r="N8" s="616">
        <f t="shared" si="5"/>
        <v>95887</v>
      </c>
      <c r="O8" s="616">
        <f t="shared" si="5"/>
        <v>97719</v>
      </c>
      <c r="P8" s="743">
        <f t="shared" si="1"/>
        <v>1157151</v>
      </c>
    </row>
    <row r="9" spans="1:16" ht="12.75" customHeight="1">
      <c r="A9" s="4"/>
      <c r="B9" s="763" t="s">
        <v>253</v>
      </c>
      <c r="C9" s="617" t="s">
        <v>450</v>
      </c>
      <c r="D9" s="618">
        <f>+D19+D31</f>
        <v>120917</v>
      </c>
      <c r="E9" s="618">
        <f t="shared" ref="E9:O10" si="6">+E19+E31</f>
        <v>116599</v>
      </c>
      <c r="F9" s="618">
        <f t="shared" si="6"/>
        <v>125789</v>
      </c>
      <c r="G9" s="618">
        <f t="shared" si="6"/>
        <v>117596</v>
      </c>
      <c r="H9" s="676">
        <f t="shared" si="6"/>
        <v>123007</v>
      </c>
      <c r="I9" s="618">
        <f t="shared" si="6"/>
        <v>121335</v>
      </c>
      <c r="J9" s="618">
        <f t="shared" si="6"/>
        <v>114756</v>
      </c>
      <c r="K9" s="618">
        <f t="shared" si="6"/>
        <v>113449</v>
      </c>
      <c r="L9" s="618">
        <f t="shared" si="6"/>
        <v>99876</v>
      </c>
      <c r="M9" s="618">
        <f t="shared" si="6"/>
        <v>109050</v>
      </c>
      <c r="N9" s="618">
        <f t="shared" si="6"/>
        <v>106309</v>
      </c>
      <c r="O9" s="618">
        <f t="shared" si="6"/>
        <v>111583</v>
      </c>
      <c r="P9" s="624">
        <f t="shared" si="1"/>
        <v>1380266</v>
      </c>
    </row>
    <row r="10" spans="1:16" ht="12.75" customHeight="1">
      <c r="A10" s="4"/>
      <c r="B10" s="764"/>
      <c r="C10" s="597" t="s">
        <v>451</v>
      </c>
      <c r="D10" s="618">
        <f>+D20+D32</f>
        <v>52183</v>
      </c>
      <c r="E10" s="618">
        <f t="shared" si="6"/>
        <v>47322</v>
      </c>
      <c r="F10" s="618">
        <f t="shared" si="6"/>
        <v>58219</v>
      </c>
      <c r="G10" s="618">
        <f t="shared" si="6"/>
        <v>56106</v>
      </c>
      <c r="H10" s="676">
        <f t="shared" si="6"/>
        <v>59273</v>
      </c>
      <c r="I10" s="618">
        <f t="shared" si="6"/>
        <v>59259</v>
      </c>
      <c r="J10" s="618">
        <f t="shared" si="6"/>
        <v>50469</v>
      </c>
      <c r="K10" s="618">
        <f t="shared" si="6"/>
        <v>52718</v>
      </c>
      <c r="L10" s="618">
        <f t="shared" si="6"/>
        <v>45622</v>
      </c>
      <c r="M10" s="618">
        <f t="shared" si="6"/>
        <v>51260</v>
      </c>
      <c r="N10" s="618">
        <f t="shared" si="6"/>
        <v>51721</v>
      </c>
      <c r="O10" s="618">
        <f t="shared" si="6"/>
        <v>51984</v>
      </c>
      <c r="P10" s="624">
        <f t="shared" si="1"/>
        <v>636136</v>
      </c>
    </row>
    <row r="11" spans="1:16" ht="12.75" customHeight="1">
      <c r="A11" s="4"/>
      <c r="B11" s="757" t="s">
        <v>254</v>
      </c>
      <c r="C11" s="617" t="s">
        <v>450</v>
      </c>
      <c r="D11" s="618">
        <f>+D22+D34</f>
        <v>119535</v>
      </c>
      <c r="E11" s="618">
        <f t="shared" ref="E11:O12" si="7">+E22+E34</f>
        <v>114976</v>
      </c>
      <c r="F11" s="618">
        <f t="shared" si="7"/>
        <v>123394</v>
      </c>
      <c r="G11" s="618">
        <f t="shared" si="7"/>
        <v>112638</v>
      </c>
      <c r="H11" s="676">
        <f t="shared" si="7"/>
        <v>118190</v>
      </c>
      <c r="I11" s="618">
        <f t="shared" si="7"/>
        <v>120961</v>
      </c>
      <c r="J11" s="618">
        <f t="shared" si="7"/>
        <v>117215</v>
      </c>
      <c r="K11" s="618">
        <f t="shared" si="7"/>
        <v>117864</v>
      </c>
      <c r="L11" s="618">
        <f t="shared" si="7"/>
        <v>106705</v>
      </c>
      <c r="M11" s="618">
        <f t="shared" si="7"/>
        <v>116366</v>
      </c>
      <c r="N11" s="618">
        <f t="shared" si="7"/>
        <v>117084</v>
      </c>
      <c r="O11" s="618">
        <f t="shared" si="7"/>
        <v>120610</v>
      </c>
      <c r="P11" s="624">
        <f t="shared" si="1"/>
        <v>1405538</v>
      </c>
    </row>
    <row r="12" spans="1:16" ht="15" customHeight="1">
      <c r="A12" s="4"/>
      <c r="B12" s="765"/>
      <c r="C12" s="597" t="s">
        <v>451</v>
      </c>
      <c r="D12" s="618">
        <f>+D23+D35</f>
        <v>32615</v>
      </c>
      <c r="E12" s="618">
        <f t="shared" si="7"/>
        <v>29955</v>
      </c>
      <c r="F12" s="618">
        <f t="shared" si="7"/>
        <v>34623</v>
      </c>
      <c r="G12" s="618">
        <f t="shared" si="7"/>
        <v>31377</v>
      </c>
      <c r="H12" s="676">
        <f t="shared" si="7"/>
        <v>32741</v>
      </c>
      <c r="I12" s="618">
        <f t="shared" si="7"/>
        <v>34952</v>
      </c>
      <c r="J12" s="618">
        <f t="shared" si="7"/>
        <v>32254</v>
      </c>
      <c r="K12" s="618">
        <f t="shared" si="7"/>
        <v>34023</v>
      </c>
      <c r="L12" s="618">
        <f t="shared" si="7"/>
        <v>28934</v>
      </c>
      <c r="M12" s="618">
        <f t="shared" si="7"/>
        <v>34157</v>
      </c>
      <c r="N12" s="618">
        <f t="shared" si="7"/>
        <v>33720</v>
      </c>
      <c r="O12" s="618">
        <f t="shared" si="7"/>
        <v>35124</v>
      </c>
      <c r="P12" s="624">
        <f t="shared" si="1"/>
        <v>394475</v>
      </c>
    </row>
    <row r="13" spans="1:16" ht="12.75" customHeight="1">
      <c r="A13" s="4"/>
      <c r="B13" s="757" t="s">
        <v>255</v>
      </c>
      <c r="C13" s="617" t="s">
        <v>450</v>
      </c>
      <c r="D13" s="618">
        <f>+D25+D37</f>
        <v>34109</v>
      </c>
      <c r="E13" s="618">
        <f t="shared" ref="E13:O14" si="8">+E25+E37</f>
        <v>32785</v>
      </c>
      <c r="F13" s="618">
        <f t="shared" si="8"/>
        <v>36060</v>
      </c>
      <c r="G13" s="618">
        <f t="shared" si="8"/>
        <v>33296</v>
      </c>
      <c r="H13" s="676">
        <f t="shared" si="8"/>
        <v>34493</v>
      </c>
      <c r="I13" s="618">
        <f t="shared" si="8"/>
        <v>34080</v>
      </c>
      <c r="J13" s="618">
        <f t="shared" si="8"/>
        <v>33308</v>
      </c>
      <c r="K13" s="618">
        <f t="shared" si="8"/>
        <v>35468</v>
      </c>
      <c r="L13" s="618">
        <f t="shared" si="8"/>
        <v>31957</v>
      </c>
      <c r="M13" s="618">
        <f t="shared" si="8"/>
        <v>34930</v>
      </c>
      <c r="N13" s="618">
        <f t="shared" si="8"/>
        <v>34395</v>
      </c>
      <c r="O13" s="618">
        <f t="shared" si="8"/>
        <v>35737</v>
      </c>
      <c r="P13" s="624">
        <f t="shared" si="1"/>
        <v>410618</v>
      </c>
    </row>
    <row r="14" spans="1:16" ht="12.75" customHeight="1">
      <c r="A14" s="4"/>
      <c r="B14" s="758"/>
      <c r="C14" s="597" t="s">
        <v>451</v>
      </c>
      <c r="D14" s="618">
        <f>+D26+D38</f>
        <v>10522</v>
      </c>
      <c r="E14" s="618">
        <f t="shared" si="8"/>
        <v>9941</v>
      </c>
      <c r="F14" s="618">
        <f t="shared" si="8"/>
        <v>12218</v>
      </c>
      <c r="G14" s="618">
        <f t="shared" si="8"/>
        <v>10093</v>
      </c>
      <c r="H14" s="676">
        <f t="shared" si="8"/>
        <v>10471</v>
      </c>
      <c r="I14" s="618">
        <f t="shared" si="8"/>
        <v>11388</v>
      </c>
      <c r="J14" s="618">
        <f t="shared" si="8"/>
        <v>9420</v>
      </c>
      <c r="K14" s="618">
        <f t="shared" si="8"/>
        <v>10963</v>
      </c>
      <c r="L14" s="618">
        <f t="shared" si="8"/>
        <v>9450</v>
      </c>
      <c r="M14" s="618">
        <f t="shared" si="8"/>
        <v>11017</v>
      </c>
      <c r="N14" s="618">
        <f t="shared" si="8"/>
        <v>10446</v>
      </c>
      <c r="O14" s="618">
        <f t="shared" si="8"/>
        <v>10611</v>
      </c>
      <c r="P14" s="624">
        <f t="shared" si="1"/>
        <v>126540</v>
      </c>
    </row>
    <row r="15" spans="1:16">
      <c r="A15" s="4"/>
      <c r="B15" s="772" t="s">
        <v>461</v>
      </c>
      <c r="C15" s="620" t="s">
        <v>46</v>
      </c>
      <c r="D15" s="621">
        <f>SUM(D16:D17)</f>
        <v>288512</v>
      </c>
      <c r="E15" s="621">
        <f t="shared" ref="E15:O15" si="9">SUM(E16:E17)</f>
        <v>275438</v>
      </c>
      <c r="F15" s="621">
        <f t="shared" si="9"/>
        <v>302659</v>
      </c>
      <c r="G15" s="621">
        <f t="shared" si="9"/>
        <v>278159</v>
      </c>
      <c r="H15" s="677">
        <f t="shared" si="9"/>
        <v>292063</v>
      </c>
      <c r="I15" s="621">
        <f t="shared" si="9"/>
        <v>294425</v>
      </c>
      <c r="J15" s="621">
        <f t="shared" si="9"/>
        <v>275553</v>
      </c>
      <c r="K15" s="621">
        <f t="shared" si="9"/>
        <v>280536</v>
      </c>
      <c r="L15" s="621">
        <f t="shared" si="9"/>
        <v>247421</v>
      </c>
      <c r="M15" s="621">
        <f t="shared" si="9"/>
        <v>272755</v>
      </c>
      <c r="N15" s="621">
        <f t="shared" si="9"/>
        <v>271881</v>
      </c>
      <c r="O15" s="621">
        <f t="shared" si="9"/>
        <v>282324</v>
      </c>
      <c r="P15" s="621">
        <f t="shared" si="1"/>
        <v>3361726</v>
      </c>
    </row>
    <row r="16" spans="1:16">
      <c r="A16" s="4"/>
      <c r="B16" s="773"/>
      <c r="C16" s="623" t="s">
        <v>450</v>
      </c>
      <c r="D16" s="624">
        <f>+D19+D22+D25</f>
        <v>225208</v>
      </c>
      <c r="E16" s="624">
        <f t="shared" ref="E16:G17" si="10">+E19+E22+E25</f>
        <v>217384</v>
      </c>
      <c r="F16" s="624">
        <f t="shared" si="10"/>
        <v>232943</v>
      </c>
      <c r="G16" s="624">
        <f t="shared" si="10"/>
        <v>213710</v>
      </c>
      <c r="H16" s="678">
        <f t="shared" ref="H16:O16" si="11">+H19+H22+H25</f>
        <v>223974</v>
      </c>
      <c r="I16" s="624">
        <f t="shared" si="11"/>
        <v>225015</v>
      </c>
      <c r="J16" s="624">
        <f t="shared" si="11"/>
        <v>215960</v>
      </c>
      <c r="K16" s="624">
        <f t="shared" si="11"/>
        <v>218040</v>
      </c>
      <c r="L16" s="624">
        <f t="shared" si="11"/>
        <v>193770</v>
      </c>
      <c r="M16" s="624">
        <f t="shared" si="11"/>
        <v>211230</v>
      </c>
      <c r="N16" s="624">
        <f t="shared" si="11"/>
        <v>209687</v>
      </c>
      <c r="O16" s="624">
        <f t="shared" si="11"/>
        <v>218010</v>
      </c>
      <c r="P16" s="624">
        <f t="shared" si="1"/>
        <v>2604931</v>
      </c>
    </row>
    <row r="17" spans="1:16">
      <c r="A17" s="4"/>
      <c r="B17" s="625"/>
      <c r="C17" s="626" t="s">
        <v>451</v>
      </c>
      <c r="D17" s="627">
        <f>+D20+D23+D26</f>
        <v>63304</v>
      </c>
      <c r="E17" s="627">
        <f t="shared" si="10"/>
        <v>58054</v>
      </c>
      <c r="F17" s="627">
        <f t="shared" si="10"/>
        <v>69716</v>
      </c>
      <c r="G17" s="627">
        <f t="shared" si="10"/>
        <v>64449</v>
      </c>
      <c r="H17" s="679">
        <f t="shared" ref="H17:O17" si="12">+H20+H23+H26</f>
        <v>68089</v>
      </c>
      <c r="I17" s="627">
        <f t="shared" si="12"/>
        <v>69410</v>
      </c>
      <c r="J17" s="627">
        <f t="shared" si="12"/>
        <v>59593</v>
      </c>
      <c r="K17" s="627">
        <f t="shared" si="12"/>
        <v>62496</v>
      </c>
      <c r="L17" s="627">
        <f t="shared" si="12"/>
        <v>53651</v>
      </c>
      <c r="M17" s="627">
        <f t="shared" si="12"/>
        <v>61525</v>
      </c>
      <c r="N17" s="627">
        <f t="shared" si="12"/>
        <v>62194</v>
      </c>
      <c r="O17" s="627">
        <f t="shared" si="12"/>
        <v>64314</v>
      </c>
      <c r="P17" s="627">
        <f t="shared" si="1"/>
        <v>756795</v>
      </c>
    </row>
    <row r="18" spans="1:16" ht="12.75" customHeight="1">
      <c r="A18" s="4"/>
      <c r="B18" s="768" t="s">
        <v>253</v>
      </c>
      <c r="C18" s="588" t="s">
        <v>46</v>
      </c>
      <c r="D18" s="618">
        <f>SUM(D19:D20)</f>
        <v>135128</v>
      </c>
      <c r="E18" s="618">
        <f t="shared" ref="E18:G18" si="13">SUM(E19:E20)</f>
        <v>127334</v>
      </c>
      <c r="F18" s="618">
        <f t="shared" si="13"/>
        <v>141735</v>
      </c>
      <c r="G18" s="618">
        <f t="shared" si="13"/>
        <v>132069</v>
      </c>
      <c r="H18" s="676">
        <f t="shared" ref="H18:O18" si="14">SUM(H19:H20)</f>
        <v>139310</v>
      </c>
      <c r="I18" s="618">
        <f t="shared" si="14"/>
        <v>137546</v>
      </c>
      <c r="J18" s="618">
        <f t="shared" si="14"/>
        <v>125455</v>
      </c>
      <c r="K18" s="618">
        <f t="shared" si="14"/>
        <v>126120</v>
      </c>
      <c r="L18" s="618">
        <f t="shared" si="14"/>
        <v>109730</v>
      </c>
      <c r="M18" s="618">
        <f t="shared" si="14"/>
        <v>121369</v>
      </c>
      <c r="N18" s="618">
        <f t="shared" si="14"/>
        <v>120101</v>
      </c>
      <c r="O18" s="618">
        <f t="shared" si="14"/>
        <v>124404</v>
      </c>
      <c r="P18" s="624">
        <f t="shared" si="1"/>
        <v>1540301</v>
      </c>
    </row>
    <row r="19" spans="1:16" ht="12.75" customHeight="1">
      <c r="A19" s="4"/>
      <c r="B19" s="769"/>
      <c r="C19" s="617" t="s">
        <v>450</v>
      </c>
      <c r="D19" s="628">
        <v>99396</v>
      </c>
      <c r="E19" s="629">
        <v>95294</v>
      </c>
      <c r="F19" s="591">
        <v>102172</v>
      </c>
      <c r="G19" s="591">
        <v>94512</v>
      </c>
      <c r="H19" s="592">
        <v>99196</v>
      </c>
      <c r="I19" s="628">
        <v>97796</v>
      </c>
      <c r="J19" s="628">
        <v>92497</v>
      </c>
      <c r="K19" s="628">
        <v>92139</v>
      </c>
      <c r="L19" s="628">
        <v>80689</v>
      </c>
      <c r="M19" s="628">
        <v>88260</v>
      </c>
      <c r="N19" s="628">
        <v>86156</v>
      </c>
      <c r="O19" s="628">
        <v>89920</v>
      </c>
      <c r="P19" s="744">
        <f t="shared" si="1"/>
        <v>1118027</v>
      </c>
    </row>
    <row r="20" spans="1:16">
      <c r="A20" s="4"/>
      <c r="B20" s="603"/>
      <c r="C20" s="597" t="s">
        <v>451</v>
      </c>
      <c r="D20" s="628">
        <v>35732</v>
      </c>
      <c r="E20" s="629">
        <v>32040</v>
      </c>
      <c r="F20" s="591">
        <v>39563</v>
      </c>
      <c r="G20" s="591">
        <v>37557</v>
      </c>
      <c r="H20" s="592">
        <v>40114</v>
      </c>
      <c r="I20" s="628">
        <v>39750</v>
      </c>
      <c r="J20" s="628">
        <v>32958</v>
      </c>
      <c r="K20" s="628">
        <v>33981</v>
      </c>
      <c r="L20" s="628">
        <v>29041</v>
      </c>
      <c r="M20" s="628">
        <v>33109</v>
      </c>
      <c r="N20" s="628">
        <v>33945</v>
      </c>
      <c r="O20" s="628">
        <v>34484</v>
      </c>
      <c r="P20" s="744">
        <f t="shared" si="1"/>
        <v>422274</v>
      </c>
    </row>
    <row r="21" spans="1:16" ht="12.75" customHeight="1">
      <c r="A21" s="4"/>
      <c r="B21" s="769" t="s">
        <v>254</v>
      </c>
      <c r="C21" s="588" t="s">
        <v>46</v>
      </c>
      <c r="D21" s="618">
        <f>SUM(D22:D23)</f>
        <v>117632</v>
      </c>
      <c r="E21" s="618">
        <f t="shared" ref="E21:O21" si="15">SUM(E22:E23)</f>
        <v>113578</v>
      </c>
      <c r="F21" s="618">
        <f t="shared" si="15"/>
        <v>122561</v>
      </c>
      <c r="G21" s="618">
        <f t="shared" si="15"/>
        <v>111520</v>
      </c>
      <c r="H21" s="676">
        <f t="shared" si="15"/>
        <v>116783</v>
      </c>
      <c r="I21" s="618">
        <f t="shared" si="15"/>
        <v>120434</v>
      </c>
      <c r="J21" s="618">
        <f t="shared" si="15"/>
        <v>115791</v>
      </c>
      <c r="K21" s="618">
        <f t="shared" si="15"/>
        <v>117425</v>
      </c>
      <c r="L21" s="618">
        <f t="shared" si="15"/>
        <v>104334</v>
      </c>
      <c r="M21" s="618">
        <f t="shared" si="15"/>
        <v>114836</v>
      </c>
      <c r="N21" s="618">
        <f t="shared" si="15"/>
        <v>115703</v>
      </c>
      <c r="O21" s="618">
        <f t="shared" si="15"/>
        <v>120700</v>
      </c>
      <c r="P21" s="624">
        <f t="shared" si="1"/>
        <v>1391297</v>
      </c>
    </row>
    <row r="22" spans="1:16" ht="12.75" customHeight="1">
      <c r="A22" s="4"/>
      <c r="B22" s="769"/>
      <c r="C22" s="617" t="s">
        <v>450</v>
      </c>
      <c r="D22" s="628">
        <v>97250</v>
      </c>
      <c r="E22" s="629">
        <v>94534</v>
      </c>
      <c r="F22" s="630">
        <v>100940</v>
      </c>
      <c r="G22" s="630">
        <v>91592</v>
      </c>
      <c r="H22" s="629">
        <v>95847</v>
      </c>
      <c r="I22" s="628">
        <v>98410</v>
      </c>
      <c r="J22" s="628">
        <v>95214</v>
      </c>
      <c r="K22" s="628">
        <v>96009</v>
      </c>
      <c r="L22" s="628">
        <v>85833</v>
      </c>
      <c r="M22" s="628">
        <v>93562</v>
      </c>
      <c r="N22" s="628">
        <v>94116</v>
      </c>
      <c r="O22" s="628">
        <v>97564</v>
      </c>
      <c r="P22" s="744">
        <f t="shared" si="1"/>
        <v>1140871</v>
      </c>
    </row>
    <row r="23" spans="1:16">
      <c r="A23" s="4"/>
      <c r="B23" s="603"/>
      <c r="C23" s="597" t="s">
        <v>451</v>
      </c>
      <c r="D23" s="628">
        <v>20382</v>
      </c>
      <c r="E23" s="629">
        <v>19044</v>
      </c>
      <c r="F23" s="630">
        <v>21621</v>
      </c>
      <c r="G23" s="630">
        <v>19928</v>
      </c>
      <c r="H23" s="629">
        <v>20936</v>
      </c>
      <c r="I23" s="628">
        <v>22024</v>
      </c>
      <c r="J23" s="628">
        <v>20577</v>
      </c>
      <c r="K23" s="628">
        <v>21416</v>
      </c>
      <c r="L23" s="628">
        <v>18501</v>
      </c>
      <c r="M23" s="628">
        <v>21274</v>
      </c>
      <c r="N23" s="628">
        <v>21587</v>
      </c>
      <c r="O23" s="628">
        <v>23136</v>
      </c>
      <c r="P23" s="744">
        <f t="shared" si="1"/>
        <v>250426</v>
      </c>
    </row>
    <row r="24" spans="1:16" ht="12.75" customHeight="1">
      <c r="A24" s="4"/>
      <c r="B24" s="769" t="s">
        <v>255</v>
      </c>
      <c r="C24" s="588" t="s">
        <v>46</v>
      </c>
      <c r="D24" s="618">
        <f>SUM(D25:D26)</f>
        <v>35752</v>
      </c>
      <c r="E24" s="618">
        <f t="shared" ref="E24:O24" si="16">SUM(E25:E26)</f>
        <v>34526</v>
      </c>
      <c r="F24" s="618">
        <f t="shared" si="16"/>
        <v>38363</v>
      </c>
      <c r="G24" s="618">
        <f t="shared" si="16"/>
        <v>34570</v>
      </c>
      <c r="H24" s="676">
        <f t="shared" si="16"/>
        <v>35970</v>
      </c>
      <c r="I24" s="618">
        <f t="shared" si="16"/>
        <v>36445</v>
      </c>
      <c r="J24" s="618">
        <f t="shared" si="16"/>
        <v>34307</v>
      </c>
      <c r="K24" s="618">
        <f t="shared" si="16"/>
        <v>36991</v>
      </c>
      <c r="L24" s="618">
        <f t="shared" si="16"/>
        <v>33357</v>
      </c>
      <c r="M24" s="618">
        <f t="shared" si="16"/>
        <v>36550</v>
      </c>
      <c r="N24" s="618">
        <f t="shared" si="16"/>
        <v>36077</v>
      </c>
      <c r="O24" s="618">
        <f t="shared" si="16"/>
        <v>37220</v>
      </c>
      <c r="P24" s="624">
        <f t="shared" si="1"/>
        <v>430128</v>
      </c>
    </row>
    <row r="25" spans="1:16" ht="12.75" customHeight="1">
      <c r="A25" s="4"/>
      <c r="B25" s="769"/>
      <c r="C25" s="617" t="s">
        <v>450</v>
      </c>
      <c r="D25" s="591">
        <v>28562</v>
      </c>
      <c r="E25" s="591">
        <v>27556</v>
      </c>
      <c r="F25" s="630">
        <v>29831</v>
      </c>
      <c r="G25" s="630">
        <v>27606</v>
      </c>
      <c r="H25" s="629">
        <v>28931</v>
      </c>
      <c r="I25" s="631">
        <v>28809</v>
      </c>
      <c r="J25" s="631">
        <v>28249</v>
      </c>
      <c r="K25" s="629">
        <v>29892</v>
      </c>
      <c r="L25" s="631">
        <v>27248</v>
      </c>
      <c r="M25" s="630">
        <v>29408</v>
      </c>
      <c r="N25" s="632">
        <v>29415</v>
      </c>
      <c r="O25" s="632">
        <v>30526</v>
      </c>
      <c r="P25" s="744">
        <f t="shared" si="1"/>
        <v>346033</v>
      </c>
    </row>
    <row r="26" spans="1:16">
      <c r="A26" s="4"/>
      <c r="B26" s="603"/>
      <c r="C26" s="633" t="s">
        <v>451</v>
      </c>
      <c r="D26" s="591">
        <v>7190</v>
      </c>
      <c r="E26" s="591">
        <v>6970</v>
      </c>
      <c r="F26" s="630">
        <v>8532</v>
      </c>
      <c r="G26" s="630">
        <v>6964</v>
      </c>
      <c r="H26" s="629">
        <v>7039</v>
      </c>
      <c r="I26" s="631">
        <v>7636</v>
      </c>
      <c r="J26" s="631">
        <v>6058</v>
      </c>
      <c r="K26" s="629">
        <v>7099</v>
      </c>
      <c r="L26" s="631">
        <v>6109</v>
      </c>
      <c r="M26" s="630">
        <v>7142</v>
      </c>
      <c r="N26" s="632">
        <v>6662</v>
      </c>
      <c r="O26" s="632">
        <v>6694</v>
      </c>
      <c r="P26" s="744">
        <f t="shared" si="1"/>
        <v>84095</v>
      </c>
    </row>
    <row r="27" spans="1:16">
      <c r="A27" s="4"/>
      <c r="B27" s="772" t="s">
        <v>462</v>
      </c>
      <c r="C27" s="635" t="s">
        <v>46</v>
      </c>
      <c r="D27" s="621">
        <f>SUM(D28:D29)</f>
        <v>81369</v>
      </c>
      <c r="E27" s="621">
        <f t="shared" ref="E27:N27" si="17">SUM(E28:E29)</f>
        <v>76140</v>
      </c>
      <c r="F27" s="621">
        <f t="shared" si="17"/>
        <v>87644</v>
      </c>
      <c r="G27" s="621">
        <f t="shared" si="17"/>
        <v>82947</v>
      </c>
      <c r="H27" s="677">
        <f t="shared" si="17"/>
        <v>86112</v>
      </c>
      <c r="I27" s="621">
        <f t="shared" si="17"/>
        <v>87550</v>
      </c>
      <c r="J27" s="621">
        <f t="shared" si="17"/>
        <v>81869</v>
      </c>
      <c r="K27" s="621">
        <f t="shared" si="17"/>
        <v>83949</v>
      </c>
      <c r="L27" s="621">
        <f t="shared" si="17"/>
        <v>75123</v>
      </c>
      <c r="M27" s="621">
        <f t="shared" si="17"/>
        <v>84025</v>
      </c>
      <c r="N27" s="621">
        <f t="shared" si="17"/>
        <v>81794</v>
      </c>
      <c r="O27" s="621">
        <f t="shared" ref="O27" si="18">SUM(O28:O29)</f>
        <v>83325</v>
      </c>
      <c r="P27" s="621">
        <f t="shared" si="1"/>
        <v>991847</v>
      </c>
    </row>
    <row r="28" spans="1:16">
      <c r="A28" s="4"/>
      <c r="B28" s="773"/>
      <c r="C28" s="623" t="s">
        <v>450</v>
      </c>
      <c r="D28" s="624">
        <f>+D31+D34+D37</f>
        <v>49353</v>
      </c>
      <c r="E28" s="624">
        <f t="shared" ref="E28:G29" si="19">+E31+E34+E37</f>
        <v>46976</v>
      </c>
      <c r="F28" s="624">
        <f t="shared" si="19"/>
        <v>52300</v>
      </c>
      <c r="G28" s="624">
        <f t="shared" si="19"/>
        <v>49820</v>
      </c>
      <c r="H28" s="678">
        <f t="shared" ref="H28:N28" si="20">+H31+H34+H37</f>
        <v>51716</v>
      </c>
      <c r="I28" s="624">
        <f t="shared" si="20"/>
        <v>51361</v>
      </c>
      <c r="J28" s="624">
        <f t="shared" si="20"/>
        <v>49319</v>
      </c>
      <c r="K28" s="624">
        <f t="shared" si="20"/>
        <v>48741</v>
      </c>
      <c r="L28" s="624">
        <f t="shared" si="20"/>
        <v>44768</v>
      </c>
      <c r="M28" s="624">
        <f t="shared" si="20"/>
        <v>49116</v>
      </c>
      <c r="N28" s="624">
        <f t="shared" si="20"/>
        <v>48101</v>
      </c>
      <c r="O28" s="624">
        <f t="shared" ref="O28" si="21">+O31+O34+O37</f>
        <v>49920</v>
      </c>
      <c r="P28" s="624">
        <f t="shared" si="1"/>
        <v>591491</v>
      </c>
    </row>
    <row r="29" spans="1:16">
      <c r="A29" s="4"/>
      <c r="B29" s="636"/>
      <c r="C29" s="626" t="s">
        <v>451</v>
      </c>
      <c r="D29" s="627">
        <f>+D32+D35+D38</f>
        <v>32016</v>
      </c>
      <c r="E29" s="627">
        <f t="shared" si="19"/>
        <v>29164</v>
      </c>
      <c r="F29" s="627">
        <f t="shared" si="19"/>
        <v>35344</v>
      </c>
      <c r="G29" s="627">
        <f t="shared" si="19"/>
        <v>33127</v>
      </c>
      <c r="H29" s="679">
        <f t="shared" ref="H29:N29" si="22">+H32+H35+H38</f>
        <v>34396</v>
      </c>
      <c r="I29" s="627">
        <f t="shared" si="22"/>
        <v>36189</v>
      </c>
      <c r="J29" s="627">
        <f t="shared" si="22"/>
        <v>32550</v>
      </c>
      <c r="K29" s="627">
        <f t="shared" si="22"/>
        <v>35208</v>
      </c>
      <c r="L29" s="627">
        <f t="shared" si="22"/>
        <v>30355</v>
      </c>
      <c r="M29" s="627">
        <f t="shared" si="22"/>
        <v>34909</v>
      </c>
      <c r="N29" s="627">
        <f t="shared" si="22"/>
        <v>33693</v>
      </c>
      <c r="O29" s="627">
        <f t="shared" ref="O29" si="23">+O32+O35+O38</f>
        <v>33405</v>
      </c>
      <c r="P29" s="627">
        <f t="shared" si="1"/>
        <v>400356</v>
      </c>
    </row>
    <row r="30" spans="1:16" ht="12.75" customHeight="1">
      <c r="A30" s="4"/>
      <c r="B30" s="768" t="s">
        <v>253</v>
      </c>
      <c r="C30" s="588" t="s">
        <v>46</v>
      </c>
      <c r="D30" s="618">
        <f>SUM(D31:D32)</f>
        <v>37972</v>
      </c>
      <c r="E30" s="618">
        <f t="shared" ref="E30:G30" si="24">SUM(E31:E32)</f>
        <v>36587</v>
      </c>
      <c r="F30" s="618">
        <f t="shared" si="24"/>
        <v>42273</v>
      </c>
      <c r="G30" s="618">
        <f t="shared" si="24"/>
        <v>41633</v>
      </c>
      <c r="H30" s="676">
        <f t="shared" ref="H30:O30" si="25">SUM(H31:H32)</f>
        <v>42970</v>
      </c>
      <c r="I30" s="618">
        <f t="shared" si="25"/>
        <v>43048</v>
      </c>
      <c r="J30" s="618">
        <f t="shared" si="25"/>
        <v>39770</v>
      </c>
      <c r="K30" s="618">
        <f t="shared" si="25"/>
        <v>40047</v>
      </c>
      <c r="L30" s="618">
        <f t="shared" si="25"/>
        <v>35768</v>
      </c>
      <c r="M30" s="618">
        <f t="shared" si="25"/>
        <v>38941</v>
      </c>
      <c r="N30" s="618">
        <f t="shared" si="25"/>
        <v>37929</v>
      </c>
      <c r="O30" s="618">
        <f t="shared" si="25"/>
        <v>39163</v>
      </c>
      <c r="P30" s="624">
        <f t="shared" si="1"/>
        <v>476101</v>
      </c>
    </row>
    <row r="31" spans="1:16" ht="12.75" customHeight="1">
      <c r="A31" s="4"/>
      <c r="B31" s="769"/>
      <c r="C31" s="617" t="s">
        <v>450</v>
      </c>
      <c r="D31" s="630">
        <v>21521</v>
      </c>
      <c r="E31" s="629">
        <v>21305</v>
      </c>
      <c r="F31" s="591">
        <v>23617</v>
      </c>
      <c r="G31" s="591">
        <v>23084</v>
      </c>
      <c r="H31" s="592">
        <v>23811</v>
      </c>
      <c r="I31" s="629">
        <v>23539</v>
      </c>
      <c r="J31" s="629">
        <v>22259</v>
      </c>
      <c r="K31" s="628">
        <v>21310</v>
      </c>
      <c r="L31" s="628">
        <v>19187</v>
      </c>
      <c r="M31" s="628">
        <v>20790</v>
      </c>
      <c r="N31" s="628">
        <v>20153</v>
      </c>
      <c r="O31" s="628">
        <v>21663</v>
      </c>
      <c r="P31" s="744">
        <f t="shared" si="1"/>
        <v>262239</v>
      </c>
    </row>
    <row r="32" spans="1:16">
      <c r="A32" s="4"/>
      <c r="B32" s="603"/>
      <c r="C32" s="597" t="s">
        <v>451</v>
      </c>
      <c r="D32" s="630">
        <v>16451</v>
      </c>
      <c r="E32" s="629">
        <v>15282</v>
      </c>
      <c r="F32" s="591">
        <v>18656</v>
      </c>
      <c r="G32" s="591">
        <v>18549</v>
      </c>
      <c r="H32" s="592">
        <v>19159</v>
      </c>
      <c r="I32" s="629">
        <v>19509</v>
      </c>
      <c r="J32" s="629">
        <v>17511</v>
      </c>
      <c r="K32" s="628">
        <v>18737</v>
      </c>
      <c r="L32" s="628">
        <v>16581</v>
      </c>
      <c r="M32" s="628">
        <v>18151</v>
      </c>
      <c r="N32" s="628">
        <v>17776</v>
      </c>
      <c r="O32" s="628">
        <v>17500</v>
      </c>
      <c r="P32" s="744">
        <f t="shared" si="1"/>
        <v>213862</v>
      </c>
    </row>
    <row r="33" spans="1:16" ht="12.75" customHeight="1">
      <c r="A33" s="4"/>
      <c r="B33" s="769" t="s">
        <v>254</v>
      </c>
      <c r="C33" s="588" t="s">
        <v>46</v>
      </c>
      <c r="D33" s="618">
        <f>SUM(D34:D35)</f>
        <v>34518</v>
      </c>
      <c r="E33" s="618">
        <f t="shared" ref="E33:O33" si="26">SUM(E34:E35)</f>
        <v>31353</v>
      </c>
      <c r="F33" s="618">
        <f t="shared" si="26"/>
        <v>35456</v>
      </c>
      <c r="G33" s="618">
        <f t="shared" si="26"/>
        <v>32495</v>
      </c>
      <c r="H33" s="676">
        <f t="shared" si="26"/>
        <v>34148</v>
      </c>
      <c r="I33" s="618">
        <f t="shared" si="26"/>
        <v>35479</v>
      </c>
      <c r="J33" s="618">
        <f t="shared" si="26"/>
        <v>33678</v>
      </c>
      <c r="K33" s="618">
        <f t="shared" si="26"/>
        <v>34462</v>
      </c>
      <c r="L33" s="618">
        <f t="shared" si="26"/>
        <v>31305</v>
      </c>
      <c r="M33" s="618">
        <f t="shared" si="26"/>
        <v>35687</v>
      </c>
      <c r="N33" s="618">
        <f t="shared" si="26"/>
        <v>35101</v>
      </c>
      <c r="O33" s="618">
        <f t="shared" si="26"/>
        <v>35034</v>
      </c>
      <c r="P33" s="624">
        <f t="shared" si="1"/>
        <v>408716</v>
      </c>
    </row>
    <row r="34" spans="1:16" ht="12.75" customHeight="1">
      <c r="A34" s="4"/>
      <c r="B34" s="769"/>
      <c r="C34" s="617" t="s">
        <v>450</v>
      </c>
      <c r="D34" s="630">
        <v>22285</v>
      </c>
      <c r="E34" s="629">
        <v>20442</v>
      </c>
      <c r="F34" s="630">
        <v>22454</v>
      </c>
      <c r="G34" s="630">
        <v>21046</v>
      </c>
      <c r="H34" s="680">
        <v>22343</v>
      </c>
      <c r="I34" s="637">
        <v>22551</v>
      </c>
      <c r="J34" s="628">
        <v>22001</v>
      </c>
      <c r="K34" s="628">
        <v>21855</v>
      </c>
      <c r="L34" s="628">
        <v>20872</v>
      </c>
      <c r="M34" s="628">
        <v>22804</v>
      </c>
      <c r="N34" s="628">
        <v>22968</v>
      </c>
      <c r="O34" s="628">
        <v>23046</v>
      </c>
      <c r="P34" s="744">
        <f t="shared" si="1"/>
        <v>264667</v>
      </c>
    </row>
    <row r="35" spans="1:16">
      <c r="A35" s="4"/>
      <c r="B35" s="603"/>
      <c r="C35" s="597" t="s">
        <v>451</v>
      </c>
      <c r="D35" s="630">
        <v>12233</v>
      </c>
      <c r="E35" s="629">
        <v>10911</v>
      </c>
      <c r="F35" s="630">
        <v>13002</v>
      </c>
      <c r="G35" s="630">
        <v>11449</v>
      </c>
      <c r="H35" s="680">
        <v>11805</v>
      </c>
      <c r="I35" s="637">
        <v>12928</v>
      </c>
      <c r="J35" s="628">
        <v>11677</v>
      </c>
      <c r="K35" s="628">
        <v>12607</v>
      </c>
      <c r="L35" s="628">
        <v>10433</v>
      </c>
      <c r="M35" s="628">
        <v>12883</v>
      </c>
      <c r="N35" s="628">
        <v>12133</v>
      </c>
      <c r="O35" s="628">
        <v>11988</v>
      </c>
      <c r="P35" s="744">
        <f t="shared" si="1"/>
        <v>144049</v>
      </c>
    </row>
    <row r="36" spans="1:16" ht="12.75" customHeight="1">
      <c r="A36" s="4"/>
      <c r="B36" s="769" t="s">
        <v>255</v>
      </c>
      <c r="C36" s="588" t="s">
        <v>46</v>
      </c>
      <c r="D36" s="618">
        <f>SUM(D37:D38)</f>
        <v>8879</v>
      </c>
      <c r="E36" s="618">
        <f t="shared" ref="E36:O36" si="27">SUM(E37:E38)</f>
        <v>8200</v>
      </c>
      <c r="F36" s="618">
        <f t="shared" si="27"/>
        <v>9915</v>
      </c>
      <c r="G36" s="618">
        <f t="shared" si="27"/>
        <v>8819</v>
      </c>
      <c r="H36" s="676">
        <f t="shared" si="27"/>
        <v>8994</v>
      </c>
      <c r="I36" s="618">
        <f t="shared" si="27"/>
        <v>9023</v>
      </c>
      <c r="J36" s="618">
        <f t="shared" si="27"/>
        <v>8421</v>
      </c>
      <c r="K36" s="618">
        <f t="shared" si="27"/>
        <v>9440</v>
      </c>
      <c r="L36" s="618">
        <f t="shared" si="27"/>
        <v>8050</v>
      </c>
      <c r="M36" s="618">
        <f t="shared" si="27"/>
        <v>9397</v>
      </c>
      <c r="N36" s="618">
        <f t="shared" si="27"/>
        <v>8764</v>
      </c>
      <c r="O36" s="618">
        <f t="shared" si="27"/>
        <v>9128</v>
      </c>
      <c r="P36" s="624">
        <f t="shared" si="1"/>
        <v>107030</v>
      </c>
    </row>
    <row r="37" spans="1:16" ht="12.75" customHeight="1">
      <c r="A37" s="4"/>
      <c r="B37" s="769"/>
      <c r="C37" s="617" t="s">
        <v>450</v>
      </c>
      <c r="D37" s="591">
        <v>5547</v>
      </c>
      <c r="E37" s="591">
        <v>5229</v>
      </c>
      <c r="F37" s="591">
        <v>6229</v>
      </c>
      <c r="G37" s="591">
        <v>5690</v>
      </c>
      <c r="H37" s="591">
        <v>5562</v>
      </c>
      <c r="I37" s="591">
        <v>5271</v>
      </c>
      <c r="J37" s="591">
        <v>5059</v>
      </c>
      <c r="K37" s="591">
        <v>5576</v>
      </c>
      <c r="L37" s="628">
        <v>4709</v>
      </c>
      <c r="M37" s="628">
        <v>5522</v>
      </c>
      <c r="N37" s="628">
        <v>4980</v>
      </c>
      <c r="O37" s="628">
        <v>5211</v>
      </c>
      <c r="P37" s="744">
        <f t="shared" si="1"/>
        <v>64585</v>
      </c>
    </row>
    <row r="38" spans="1:16">
      <c r="A38" s="4"/>
      <c r="B38" s="603"/>
      <c r="C38" s="597" t="s">
        <v>451</v>
      </c>
      <c r="D38" s="591">
        <v>3332</v>
      </c>
      <c r="E38" s="591">
        <v>2971</v>
      </c>
      <c r="F38" s="591">
        <v>3686</v>
      </c>
      <c r="G38" s="591">
        <v>3129</v>
      </c>
      <c r="H38" s="591">
        <v>3432</v>
      </c>
      <c r="I38" s="591">
        <v>3752</v>
      </c>
      <c r="J38" s="591">
        <v>3362</v>
      </c>
      <c r="K38" s="591">
        <v>3864</v>
      </c>
      <c r="L38" s="628">
        <v>3341</v>
      </c>
      <c r="M38" s="637">
        <v>3875</v>
      </c>
      <c r="N38" s="637">
        <v>3784</v>
      </c>
      <c r="O38" s="637">
        <v>3917</v>
      </c>
      <c r="P38" s="624">
        <f t="shared" si="1"/>
        <v>42445</v>
      </c>
    </row>
    <row r="39" spans="1:16">
      <c r="A39" s="4"/>
      <c r="B39" s="766" t="s">
        <v>463</v>
      </c>
      <c r="C39" s="642" t="s">
        <v>46</v>
      </c>
      <c r="D39" s="643">
        <f>SUM(D40:D41)</f>
        <v>14237</v>
      </c>
      <c r="E39" s="643">
        <f t="shared" ref="E39:N39" si="28">SUM(E40:E41)</f>
        <v>13512</v>
      </c>
      <c r="F39" s="643">
        <f t="shared" si="28"/>
        <v>14455</v>
      </c>
      <c r="G39" s="643">
        <f t="shared" si="28"/>
        <v>14888</v>
      </c>
      <c r="H39" s="672">
        <f t="shared" si="28"/>
        <v>17439</v>
      </c>
      <c r="I39" s="672">
        <f t="shared" si="28"/>
        <v>17876</v>
      </c>
      <c r="J39" s="672">
        <f t="shared" si="28"/>
        <v>18554</v>
      </c>
      <c r="K39" s="672">
        <f t="shared" si="28"/>
        <v>19233</v>
      </c>
      <c r="L39" s="643">
        <f t="shared" si="28"/>
        <v>18951</v>
      </c>
      <c r="M39" s="672">
        <f t="shared" si="28"/>
        <v>21434</v>
      </c>
      <c r="N39" s="672">
        <f t="shared" si="28"/>
        <v>21960</v>
      </c>
      <c r="O39" s="672">
        <f t="shared" ref="O39" si="29">SUM(O40:O41)</f>
        <v>22838</v>
      </c>
      <c r="P39" s="745">
        <f t="shared" si="1"/>
        <v>215377</v>
      </c>
    </row>
    <row r="40" spans="1:16">
      <c r="A40" s="4"/>
      <c r="B40" s="767"/>
      <c r="C40" s="644" t="s">
        <v>450</v>
      </c>
      <c r="D40" s="645">
        <f>+D43+D46+D49</f>
        <v>6795</v>
      </c>
      <c r="E40" s="645">
        <f t="shared" ref="E40:G41" si="30">+E43+E46+E49</f>
        <v>7178</v>
      </c>
      <c r="F40" s="645">
        <f t="shared" si="30"/>
        <v>7495</v>
      </c>
      <c r="G40" s="645">
        <f t="shared" si="30"/>
        <v>7450</v>
      </c>
      <c r="H40" s="682">
        <f t="shared" ref="H40:N40" si="31">+H43+H46+H49</f>
        <v>8456</v>
      </c>
      <c r="I40" s="645">
        <f t="shared" si="31"/>
        <v>8190</v>
      </c>
      <c r="J40" s="645">
        <f t="shared" si="31"/>
        <v>8843</v>
      </c>
      <c r="K40" s="645">
        <f t="shared" si="31"/>
        <v>9147</v>
      </c>
      <c r="L40" s="645">
        <f t="shared" si="31"/>
        <v>8352</v>
      </c>
      <c r="M40" s="682">
        <f t="shared" si="31"/>
        <v>9410</v>
      </c>
      <c r="N40" s="682">
        <f t="shared" si="31"/>
        <v>9462</v>
      </c>
      <c r="O40" s="682">
        <f t="shared" ref="O40" si="32">+O43+O46+O49</f>
        <v>9893</v>
      </c>
      <c r="P40" s="678">
        <f t="shared" si="1"/>
        <v>100671</v>
      </c>
    </row>
    <row r="41" spans="1:16">
      <c r="A41" s="4"/>
      <c r="B41" s="646"/>
      <c r="C41" s="647" t="s">
        <v>451</v>
      </c>
      <c r="D41" s="648">
        <f>+D44+D47+D50</f>
        <v>7442</v>
      </c>
      <c r="E41" s="648">
        <f t="shared" si="30"/>
        <v>6334</v>
      </c>
      <c r="F41" s="648">
        <f t="shared" si="30"/>
        <v>6960</v>
      </c>
      <c r="G41" s="648">
        <f t="shared" si="30"/>
        <v>7438</v>
      </c>
      <c r="H41" s="683">
        <f t="shared" ref="H41:N41" si="33">+H44+H47+H50</f>
        <v>8983</v>
      </c>
      <c r="I41" s="648">
        <f t="shared" si="33"/>
        <v>9686</v>
      </c>
      <c r="J41" s="648">
        <f t="shared" si="33"/>
        <v>9711</v>
      </c>
      <c r="K41" s="648">
        <f t="shared" si="33"/>
        <v>10086</v>
      </c>
      <c r="L41" s="648">
        <f t="shared" si="33"/>
        <v>10599</v>
      </c>
      <c r="M41" s="683">
        <f t="shared" si="33"/>
        <v>12024</v>
      </c>
      <c r="N41" s="683">
        <f t="shared" si="33"/>
        <v>12498</v>
      </c>
      <c r="O41" s="683">
        <f t="shared" ref="O41" si="34">+O44+O47+O50</f>
        <v>12945</v>
      </c>
      <c r="P41" s="679">
        <f t="shared" si="1"/>
        <v>114706</v>
      </c>
    </row>
    <row r="42" spans="1:16">
      <c r="A42" s="4"/>
      <c r="B42" s="768" t="s">
        <v>253</v>
      </c>
      <c r="C42" s="588" t="s">
        <v>46</v>
      </c>
      <c r="D42" s="618">
        <f>SUM(D43:D44)</f>
        <v>7333</v>
      </c>
      <c r="E42" s="618">
        <f t="shared" ref="E42:G42" si="35">SUM(E43:E44)</f>
        <v>6254</v>
      </c>
      <c r="F42" s="618">
        <f t="shared" si="35"/>
        <v>6839</v>
      </c>
      <c r="G42" s="618">
        <f t="shared" si="35"/>
        <v>7542</v>
      </c>
      <c r="H42" s="676">
        <f t="shared" ref="H42:N42" si="36">SUM(H43:H44)</f>
        <v>8676</v>
      </c>
      <c r="I42" s="618">
        <f t="shared" si="36"/>
        <v>9478</v>
      </c>
      <c r="J42" s="618">
        <f t="shared" si="36"/>
        <v>10447</v>
      </c>
      <c r="K42" s="618">
        <f t="shared" si="36"/>
        <v>10986</v>
      </c>
      <c r="L42" s="618">
        <f t="shared" si="36"/>
        <v>11314</v>
      </c>
      <c r="M42" s="618">
        <f t="shared" si="36"/>
        <v>12399</v>
      </c>
      <c r="N42" s="618">
        <f t="shared" si="36"/>
        <v>12862</v>
      </c>
      <c r="O42" s="618">
        <f t="shared" ref="O42" si="37">SUM(O43:O44)</f>
        <v>13747</v>
      </c>
      <c r="P42" s="624">
        <f t="shared" si="1"/>
        <v>117877</v>
      </c>
    </row>
    <row r="43" spans="1:16" ht="12.75" customHeight="1">
      <c r="A43" s="4"/>
      <c r="B43" s="769"/>
      <c r="C43" s="617" t="s">
        <v>450</v>
      </c>
      <c r="D43" s="629">
        <v>2232</v>
      </c>
      <c r="E43" s="595">
        <v>2276</v>
      </c>
      <c r="F43" s="596">
        <v>2541</v>
      </c>
      <c r="G43" s="591">
        <v>2887</v>
      </c>
      <c r="H43" s="592">
        <v>3263</v>
      </c>
      <c r="I43" s="629">
        <v>3256</v>
      </c>
      <c r="J43" s="629">
        <v>3837</v>
      </c>
      <c r="K43" s="629">
        <v>3899</v>
      </c>
      <c r="L43" s="628">
        <v>3593</v>
      </c>
      <c r="M43" s="629">
        <v>3820</v>
      </c>
      <c r="N43" s="637">
        <v>3798</v>
      </c>
      <c r="O43" s="637">
        <v>4271</v>
      </c>
      <c r="P43" s="624">
        <f t="shared" si="1"/>
        <v>39673</v>
      </c>
    </row>
    <row r="44" spans="1:16">
      <c r="A44" s="4"/>
      <c r="B44" s="603"/>
      <c r="C44" s="597" t="s">
        <v>451</v>
      </c>
      <c r="D44" s="629">
        <v>5101</v>
      </c>
      <c r="E44" s="595">
        <v>3978</v>
      </c>
      <c r="F44" s="596">
        <v>4298</v>
      </c>
      <c r="G44" s="591">
        <v>4655</v>
      </c>
      <c r="H44" s="592">
        <v>5413</v>
      </c>
      <c r="I44" s="629">
        <v>6222</v>
      </c>
      <c r="J44" s="629">
        <v>6610</v>
      </c>
      <c r="K44" s="629">
        <v>7087</v>
      </c>
      <c r="L44" s="628">
        <v>7721</v>
      </c>
      <c r="M44" s="629">
        <v>8579</v>
      </c>
      <c r="N44" s="637">
        <v>9064</v>
      </c>
      <c r="O44" s="637">
        <v>9476</v>
      </c>
      <c r="P44" s="624">
        <f t="shared" si="1"/>
        <v>78204</v>
      </c>
    </row>
    <row r="45" spans="1:16" ht="12.75" customHeight="1">
      <c r="A45" s="4"/>
      <c r="B45" s="769" t="s">
        <v>254</v>
      </c>
      <c r="C45" s="588" t="s">
        <v>46</v>
      </c>
      <c r="D45" s="618">
        <f>SUM(D46:D47)</f>
        <v>6336</v>
      </c>
      <c r="E45" s="618">
        <f t="shared" ref="E45:O45" si="38">SUM(E46:E47)</f>
        <v>6598</v>
      </c>
      <c r="F45" s="618">
        <f t="shared" si="38"/>
        <v>6798</v>
      </c>
      <c r="G45" s="618">
        <f t="shared" si="38"/>
        <v>6675</v>
      </c>
      <c r="H45" s="676">
        <f t="shared" si="38"/>
        <v>7384</v>
      </c>
      <c r="I45" s="618">
        <f t="shared" si="38"/>
        <v>7480</v>
      </c>
      <c r="J45" s="618">
        <f t="shared" si="38"/>
        <v>7050</v>
      </c>
      <c r="K45" s="618">
        <f t="shared" si="38"/>
        <v>7136</v>
      </c>
      <c r="L45" s="618">
        <f t="shared" si="38"/>
        <v>6706</v>
      </c>
      <c r="M45" s="618">
        <f t="shared" si="38"/>
        <v>7513</v>
      </c>
      <c r="N45" s="618">
        <f t="shared" si="38"/>
        <v>7151</v>
      </c>
      <c r="O45" s="618">
        <f t="shared" si="38"/>
        <v>6947</v>
      </c>
      <c r="P45" s="624">
        <f t="shared" si="1"/>
        <v>83774</v>
      </c>
    </row>
    <row r="46" spans="1:16" ht="12.75" customHeight="1">
      <c r="A46" s="4"/>
      <c r="B46" s="769"/>
      <c r="C46" s="617" t="s">
        <v>450</v>
      </c>
      <c r="D46" s="629">
        <v>4197</v>
      </c>
      <c r="E46" s="629">
        <v>4529</v>
      </c>
      <c r="F46" s="629">
        <v>4591</v>
      </c>
      <c r="G46" s="649">
        <v>4205</v>
      </c>
      <c r="H46" s="680">
        <v>4557</v>
      </c>
      <c r="I46" s="637">
        <v>4436</v>
      </c>
      <c r="J46" s="628">
        <v>4383</v>
      </c>
      <c r="K46" s="628">
        <v>4608</v>
      </c>
      <c r="L46" s="628">
        <v>4279</v>
      </c>
      <c r="M46" s="628">
        <v>4808</v>
      </c>
      <c r="N46" s="637">
        <v>4717</v>
      </c>
      <c r="O46" s="637">
        <v>4450</v>
      </c>
      <c r="P46" s="624">
        <f t="shared" si="1"/>
        <v>53760</v>
      </c>
    </row>
    <row r="47" spans="1:16">
      <c r="A47" s="4"/>
      <c r="B47" s="603"/>
      <c r="C47" s="597" t="s">
        <v>451</v>
      </c>
      <c r="D47" s="629">
        <v>2139</v>
      </c>
      <c r="E47" s="629">
        <v>2069</v>
      </c>
      <c r="F47" s="629">
        <v>2207</v>
      </c>
      <c r="G47" s="649">
        <v>2470</v>
      </c>
      <c r="H47" s="680">
        <v>2827</v>
      </c>
      <c r="I47" s="637">
        <v>3044</v>
      </c>
      <c r="J47" s="628">
        <v>2667</v>
      </c>
      <c r="K47" s="628">
        <v>2528</v>
      </c>
      <c r="L47" s="628">
        <v>2427</v>
      </c>
      <c r="M47" s="628">
        <v>2705</v>
      </c>
      <c r="N47" s="637">
        <v>2434</v>
      </c>
      <c r="O47" s="637">
        <v>2497</v>
      </c>
      <c r="P47" s="624">
        <f t="shared" si="1"/>
        <v>30014</v>
      </c>
    </row>
    <row r="48" spans="1:16" ht="12.75" customHeight="1">
      <c r="A48" s="4"/>
      <c r="B48" s="769" t="s">
        <v>255</v>
      </c>
      <c r="C48" s="588" t="s">
        <v>46</v>
      </c>
      <c r="D48" s="618">
        <f>SUM(D49:D50)</f>
        <v>568</v>
      </c>
      <c r="E48" s="618">
        <f t="shared" ref="E48:O48" si="39">SUM(E49:E50)</f>
        <v>660</v>
      </c>
      <c r="F48" s="618">
        <f t="shared" si="39"/>
        <v>818</v>
      </c>
      <c r="G48" s="618">
        <f t="shared" si="39"/>
        <v>671</v>
      </c>
      <c r="H48" s="676">
        <f t="shared" si="39"/>
        <v>1379</v>
      </c>
      <c r="I48" s="618">
        <f t="shared" si="39"/>
        <v>918</v>
      </c>
      <c r="J48" s="618">
        <f t="shared" si="39"/>
        <v>1057</v>
      </c>
      <c r="K48" s="618">
        <f t="shared" si="39"/>
        <v>1111</v>
      </c>
      <c r="L48" s="618">
        <f t="shared" si="39"/>
        <v>931</v>
      </c>
      <c r="M48" s="618">
        <f t="shared" si="39"/>
        <v>1522</v>
      </c>
      <c r="N48" s="618">
        <f t="shared" si="39"/>
        <v>1947</v>
      </c>
      <c r="O48" s="618">
        <f t="shared" si="39"/>
        <v>2144</v>
      </c>
      <c r="P48" s="624">
        <f t="shared" si="1"/>
        <v>13726</v>
      </c>
    </row>
    <row r="49" spans="1:16" ht="12.75" customHeight="1">
      <c r="A49" s="4"/>
      <c r="B49" s="769"/>
      <c r="C49" s="617" t="s">
        <v>450</v>
      </c>
      <c r="D49" s="603">
        <v>366</v>
      </c>
      <c r="E49" s="603">
        <v>373</v>
      </c>
      <c r="F49" s="603">
        <v>363</v>
      </c>
      <c r="G49" s="603">
        <v>358</v>
      </c>
      <c r="H49" s="681">
        <v>636</v>
      </c>
      <c r="I49" s="637">
        <v>498</v>
      </c>
      <c r="J49" s="640">
        <v>623</v>
      </c>
      <c r="K49" s="641">
        <v>640</v>
      </c>
      <c r="L49" s="637">
        <v>480</v>
      </c>
      <c r="M49" s="637">
        <v>782</v>
      </c>
      <c r="N49" s="637">
        <v>947</v>
      </c>
      <c r="O49" s="637">
        <v>1172</v>
      </c>
      <c r="P49" s="624">
        <f t="shared" si="1"/>
        <v>7238</v>
      </c>
    </row>
    <row r="50" spans="1:16" ht="13.5" thickBot="1">
      <c r="A50" s="4"/>
      <c r="B50" s="650"/>
      <c r="C50" s="601" t="s">
        <v>451</v>
      </c>
      <c r="D50" s="599">
        <v>202</v>
      </c>
      <c r="E50" s="599">
        <v>287</v>
      </c>
      <c r="F50" s="651">
        <v>455</v>
      </c>
      <c r="G50" s="652">
        <v>313</v>
      </c>
      <c r="H50" s="684">
        <v>743</v>
      </c>
      <c r="I50" s="653">
        <v>420</v>
      </c>
      <c r="J50" s="650">
        <v>434</v>
      </c>
      <c r="K50" s="654">
        <v>471</v>
      </c>
      <c r="L50" s="653">
        <v>451</v>
      </c>
      <c r="M50" s="653">
        <v>740</v>
      </c>
      <c r="N50" s="653">
        <v>1000</v>
      </c>
      <c r="O50" s="653">
        <v>972</v>
      </c>
      <c r="P50" s="746">
        <f t="shared" si="1"/>
        <v>6488</v>
      </c>
    </row>
    <row r="51" spans="1:16" ht="13.5" thickTop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6">
      <c r="A52" s="4"/>
      <c r="B52" s="2" t="s">
        <v>9</v>
      </c>
    </row>
    <row r="54" spans="1:16">
      <c r="B54" s="665"/>
      <c r="C54" s="665"/>
      <c r="D54" s="665"/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</row>
  </sheetData>
  <mergeCells count="18">
    <mergeCell ref="B39:B40"/>
    <mergeCell ref="B42:B43"/>
    <mergeCell ref="B45:B46"/>
    <mergeCell ref="B48:B49"/>
    <mergeCell ref="B15:B16"/>
    <mergeCell ref="B27:B28"/>
    <mergeCell ref="B18:B19"/>
    <mergeCell ref="B21:B22"/>
    <mergeCell ref="B24:B25"/>
    <mergeCell ref="B30:B31"/>
    <mergeCell ref="B33:B34"/>
    <mergeCell ref="B36:B37"/>
    <mergeCell ref="B13:B14"/>
    <mergeCell ref="B2:O2"/>
    <mergeCell ref="B3:O3"/>
    <mergeCell ref="B6:B7"/>
    <mergeCell ref="B9:B10"/>
    <mergeCell ref="B11:B12"/>
  </mergeCells>
  <hyperlinks>
    <hyperlink ref="B4" location="INDICE!C3" display="Volver al Indice"/>
    <hyperlink ref="B52" location="INDICE!C3" display="Volver al Indice"/>
  </hyperlinks>
  <pageMargins left="0.7" right="0.7" top="0.75" bottom="0.75" header="0.3" footer="0.3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1:R89"/>
  <sheetViews>
    <sheetView zoomScale="90" zoomScaleNormal="90" workbookViewId="0">
      <selection activeCell="B1" sqref="B1"/>
    </sheetView>
  </sheetViews>
  <sheetFormatPr baseColWidth="10" defaultColWidth="4.28515625" defaultRowHeight="12.75"/>
  <cols>
    <col min="1" max="1" width="4.28515625" customWidth="1"/>
    <col min="2" max="2" width="32.140625" customWidth="1"/>
    <col min="3" max="8" width="9.7109375" customWidth="1"/>
    <col min="9" max="9" width="9.5703125" customWidth="1"/>
    <col min="10" max="10" width="10.28515625" bestFit="1" customWidth="1"/>
    <col min="11" max="13" width="11.42578125" customWidth="1"/>
    <col min="14" max="14" width="10.28515625" customWidth="1"/>
    <col min="15" max="15" width="12.28515625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754" t="s">
        <v>365</v>
      </c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4"/>
    </row>
    <row r="3" spans="1:16" ht="15.75">
      <c r="A3" s="4"/>
      <c r="B3" s="752" t="s">
        <v>55</v>
      </c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4"/>
    </row>
    <row r="4" spans="1:16" ht="15.75">
      <c r="A4" s="4"/>
      <c r="B4" s="752" t="s">
        <v>56</v>
      </c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4"/>
    </row>
    <row r="5" spans="1:16" ht="15.75">
      <c r="A5" s="4"/>
      <c r="B5" s="754" t="s">
        <v>401</v>
      </c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4"/>
    </row>
    <row r="6" spans="1:16" ht="13.5" thickBot="1">
      <c r="A6" s="4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2"/>
      <c r="P6" s="4"/>
    </row>
    <row r="7" spans="1:16" ht="27" customHeight="1" thickTop="1">
      <c r="A7" s="4"/>
      <c r="B7" s="53" t="s">
        <v>57</v>
      </c>
      <c r="C7" s="29" t="s">
        <v>0</v>
      </c>
      <c r="D7" s="29" t="s">
        <v>1</v>
      </c>
      <c r="E7" s="28" t="s">
        <v>2</v>
      </c>
      <c r="F7" s="29" t="s">
        <v>3</v>
      </c>
      <c r="G7" s="429" t="s">
        <v>4</v>
      </c>
      <c r="H7" s="30" t="s">
        <v>10</v>
      </c>
      <c r="I7" s="30" t="s">
        <v>5</v>
      </c>
      <c r="J7" s="30" t="s">
        <v>6</v>
      </c>
      <c r="K7" s="30" t="s">
        <v>7</v>
      </c>
      <c r="L7" s="29" t="s">
        <v>8</v>
      </c>
      <c r="M7" s="29" t="s">
        <v>11</v>
      </c>
      <c r="N7" s="429" t="s">
        <v>12</v>
      </c>
      <c r="O7" s="30" t="s">
        <v>58</v>
      </c>
      <c r="P7" s="4"/>
    </row>
    <row r="8" spans="1:16" ht="15.75" customHeight="1">
      <c r="A8" s="4"/>
      <c r="B8" s="31" t="s">
        <v>42</v>
      </c>
      <c r="C8" s="54">
        <f t="shared" ref="C8:O8" si="0">SUM(C9:C11)</f>
        <v>11918</v>
      </c>
      <c r="D8" s="54">
        <f t="shared" si="0"/>
        <v>11418</v>
      </c>
      <c r="E8" s="31">
        <f t="shared" si="0"/>
        <v>13495</v>
      </c>
      <c r="F8" s="31">
        <f t="shared" si="0"/>
        <v>11595</v>
      </c>
      <c r="G8" s="430">
        <f t="shared" si="0"/>
        <v>12259</v>
      </c>
      <c r="H8" s="55">
        <f t="shared" si="0"/>
        <v>11834</v>
      </c>
      <c r="I8" s="55">
        <f t="shared" si="0"/>
        <v>10027</v>
      </c>
      <c r="J8" s="55">
        <f t="shared" si="0"/>
        <v>10561</v>
      </c>
      <c r="K8" s="55">
        <f t="shared" si="0"/>
        <v>7542</v>
      </c>
      <c r="L8" s="54">
        <f t="shared" si="0"/>
        <v>10210</v>
      </c>
      <c r="M8" s="54">
        <f t="shared" si="0"/>
        <v>10170</v>
      </c>
      <c r="N8" s="430">
        <f t="shared" si="0"/>
        <v>9109</v>
      </c>
      <c r="O8" s="55">
        <f t="shared" si="0"/>
        <v>130138</v>
      </c>
      <c r="P8" s="4"/>
    </row>
    <row r="9" spans="1:16" ht="19.5" customHeight="1">
      <c r="A9" s="4"/>
      <c r="B9" s="56" t="s">
        <v>59</v>
      </c>
      <c r="C9" s="7">
        <v>9493</v>
      </c>
      <c r="D9" s="7">
        <v>9205</v>
      </c>
      <c r="E9" s="377">
        <v>10645</v>
      </c>
      <c r="F9" s="7">
        <v>9176</v>
      </c>
      <c r="G9" s="9">
        <v>9732</v>
      </c>
      <c r="H9" s="8">
        <v>9195</v>
      </c>
      <c r="I9" s="8">
        <v>7759</v>
      </c>
      <c r="J9" s="486">
        <v>8133</v>
      </c>
      <c r="K9" s="8">
        <v>5827</v>
      </c>
      <c r="L9" s="700">
        <v>7953</v>
      </c>
      <c r="M9" s="7">
        <v>7844</v>
      </c>
      <c r="N9" s="377">
        <v>7134</v>
      </c>
      <c r="O9" s="35">
        <f>SUM(C9:N9)</f>
        <v>102096</v>
      </c>
      <c r="P9" s="4"/>
    </row>
    <row r="10" spans="1:16">
      <c r="A10" s="4"/>
      <c r="B10" s="56" t="s">
        <v>60</v>
      </c>
      <c r="C10" s="7">
        <v>2140</v>
      </c>
      <c r="D10" s="7">
        <v>1922</v>
      </c>
      <c r="E10" s="377">
        <v>2543</v>
      </c>
      <c r="F10" s="7">
        <v>2138</v>
      </c>
      <c r="G10" s="9">
        <v>2212</v>
      </c>
      <c r="H10" s="8">
        <v>2322</v>
      </c>
      <c r="I10" s="8">
        <v>1959</v>
      </c>
      <c r="J10" s="486">
        <v>2092</v>
      </c>
      <c r="K10" s="8">
        <v>1510</v>
      </c>
      <c r="L10" s="700">
        <v>1961</v>
      </c>
      <c r="M10" s="7">
        <v>2013</v>
      </c>
      <c r="N10" s="377">
        <v>1746</v>
      </c>
      <c r="O10" s="35">
        <f>SUM(C10:N10)</f>
        <v>24558</v>
      </c>
      <c r="P10" s="4"/>
    </row>
    <row r="11" spans="1:16">
      <c r="A11" s="4"/>
      <c r="B11" s="56" t="s">
        <v>61</v>
      </c>
      <c r="C11" s="7">
        <v>285</v>
      </c>
      <c r="D11" s="7">
        <v>291</v>
      </c>
      <c r="E11" s="377">
        <v>307</v>
      </c>
      <c r="F11" s="7">
        <v>281</v>
      </c>
      <c r="G11" s="9">
        <v>315</v>
      </c>
      <c r="H11" s="8">
        <v>317</v>
      </c>
      <c r="I11" s="8">
        <v>309</v>
      </c>
      <c r="J11" s="486">
        <v>336</v>
      </c>
      <c r="K11" s="8">
        <v>205</v>
      </c>
      <c r="L11" s="700">
        <v>296</v>
      </c>
      <c r="M11" s="7">
        <v>313</v>
      </c>
      <c r="N11" s="377">
        <v>229</v>
      </c>
      <c r="O11" s="35">
        <f>SUM(C11:N11)</f>
        <v>3484</v>
      </c>
      <c r="P11" s="4"/>
    </row>
    <row r="12" spans="1:16" ht="15" customHeight="1">
      <c r="A12" s="4"/>
      <c r="B12" s="34" t="s">
        <v>43</v>
      </c>
      <c r="C12" s="35">
        <f t="shared" ref="C12:O12" si="1">SUM(C13:C15)</f>
        <v>7157</v>
      </c>
      <c r="D12" s="35">
        <f t="shared" si="1"/>
        <v>6378</v>
      </c>
      <c r="E12" s="34">
        <f t="shared" si="1"/>
        <v>9343</v>
      </c>
      <c r="F12" s="34">
        <f t="shared" si="1"/>
        <v>6541</v>
      </c>
      <c r="G12" s="45">
        <f t="shared" si="1"/>
        <v>8518</v>
      </c>
      <c r="H12" s="27">
        <f t="shared" si="1"/>
        <v>7224</v>
      </c>
      <c r="I12" s="27">
        <f t="shared" si="1"/>
        <v>6512</v>
      </c>
      <c r="J12" s="27">
        <f t="shared" si="1"/>
        <v>6943</v>
      </c>
      <c r="K12" s="27">
        <f t="shared" si="1"/>
        <v>5326</v>
      </c>
      <c r="L12" s="35">
        <f t="shared" si="1"/>
        <v>7961</v>
      </c>
      <c r="M12" s="35">
        <f t="shared" si="1"/>
        <v>7076</v>
      </c>
      <c r="N12" s="45">
        <f t="shared" si="1"/>
        <v>6847</v>
      </c>
      <c r="O12" s="27">
        <f t="shared" si="1"/>
        <v>85826</v>
      </c>
      <c r="P12" s="4"/>
    </row>
    <row r="13" spans="1:16" ht="15.75" customHeight="1">
      <c r="A13" s="4"/>
      <c r="B13" s="56" t="s">
        <v>59</v>
      </c>
      <c r="C13" s="7">
        <v>5600</v>
      </c>
      <c r="D13" s="7">
        <v>4970</v>
      </c>
      <c r="E13" s="377">
        <v>7332</v>
      </c>
      <c r="F13" s="7">
        <v>4993</v>
      </c>
      <c r="G13" s="9">
        <v>6530</v>
      </c>
      <c r="H13" s="8">
        <v>5531</v>
      </c>
      <c r="I13" s="8">
        <v>4900</v>
      </c>
      <c r="J13" s="486">
        <v>5351</v>
      </c>
      <c r="K13" s="8">
        <v>4043</v>
      </c>
      <c r="L13" s="700">
        <v>6089</v>
      </c>
      <c r="M13" s="7">
        <v>5429</v>
      </c>
      <c r="N13" s="377">
        <v>5324</v>
      </c>
      <c r="O13" s="35">
        <f>SUM(C13:N13)</f>
        <v>66092</v>
      </c>
      <c r="P13" s="4"/>
    </row>
    <row r="14" spans="1:16">
      <c r="A14" s="4"/>
      <c r="B14" s="56" t="s">
        <v>60</v>
      </c>
      <c r="C14" s="7">
        <v>1394</v>
      </c>
      <c r="D14" s="7">
        <v>1231</v>
      </c>
      <c r="E14" s="377">
        <v>1770</v>
      </c>
      <c r="F14" s="7">
        <v>1383</v>
      </c>
      <c r="G14" s="9">
        <v>1755</v>
      </c>
      <c r="H14" s="8">
        <v>1512</v>
      </c>
      <c r="I14" s="8">
        <v>1430</v>
      </c>
      <c r="J14" s="486">
        <v>1442</v>
      </c>
      <c r="K14" s="8">
        <v>1123</v>
      </c>
      <c r="L14" s="700">
        <v>1637</v>
      </c>
      <c r="M14" s="7">
        <v>1455</v>
      </c>
      <c r="N14" s="377">
        <v>1351</v>
      </c>
      <c r="O14" s="35">
        <f>SUM(C14:N14)</f>
        <v>17483</v>
      </c>
      <c r="P14" s="4"/>
    </row>
    <row r="15" spans="1:16">
      <c r="A15" s="4"/>
      <c r="B15" s="56" t="s">
        <v>61</v>
      </c>
      <c r="C15" s="7">
        <v>163</v>
      </c>
      <c r="D15" s="7">
        <v>177</v>
      </c>
      <c r="E15" s="377">
        <v>241</v>
      </c>
      <c r="F15" s="7">
        <v>165</v>
      </c>
      <c r="G15" s="9">
        <v>233</v>
      </c>
      <c r="H15" s="8">
        <v>181</v>
      </c>
      <c r="I15" s="8">
        <v>182</v>
      </c>
      <c r="J15" s="486">
        <v>150</v>
      </c>
      <c r="K15" s="8">
        <v>160</v>
      </c>
      <c r="L15" s="700">
        <v>235</v>
      </c>
      <c r="M15" s="7">
        <v>192</v>
      </c>
      <c r="N15" s="377">
        <v>172</v>
      </c>
      <c r="O15" s="35">
        <f>SUM(C15:N15)</f>
        <v>2251</v>
      </c>
      <c r="P15" s="4"/>
    </row>
    <row r="16" spans="1:16">
      <c r="A16" s="4"/>
      <c r="B16" s="34" t="s">
        <v>44</v>
      </c>
      <c r="C16" s="35">
        <f t="shared" ref="C16:O16" si="2">SUM(C17:C19)</f>
        <v>2918</v>
      </c>
      <c r="D16" s="35">
        <f>SUM(D17:D19)</f>
        <v>2821</v>
      </c>
      <c r="E16" s="34">
        <f t="shared" si="2"/>
        <v>3224</v>
      </c>
      <c r="F16" s="35">
        <f t="shared" si="2"/>
        <v>2725</v>
      </c>
      <c r="G16" s="45">
        <f t="shared" si="2"/>
        <v>3016</v>
      </c>
      <c r="H16" s="27">
        <f t="shared" si="2"/>
        <v>2973</v>
      </c>
      <c r="I16" s="27">
        <f t="shared" si="2"/>
        <v>2593</v>
      </c>
      <c r="J16" s="27">
        <f t="shared" si="2"/>
        <v>2993</v>
      </c>
      <c r="K16" s="27">
        <f t="shared" si="2"/>
        <v>2415</v>
      </c>
      <c r="L16" s="35">
        <f t="shared" si="2"/>
        <v>3170</v>
      </c>
      <c r="M16" s="35">
        <f t="shared" si="2"/>
        <v>3166</v>
      </c>
      <c r="N16" s="45">
        <f t="shared" si="2"/>
        <v>2772</v>
      </c>
      <c r="O16" s="27">
        <f t="shared" si="2"/>
        <v>34786</v>
      </c>
      <c r="P16" s="4"/>
    </row>
    <row r="17" spans="1:18" ht="18.75" customHeight="1">
      <c r="A17" s="4"/>
      <c r="B17" s="56" t="s">
        <v>59</v>
      </c>
      <c r="C17" s="7">
        <v>2373</v>
      </c>
      <c r="D17" s="7">
        <v>2326</v>
      </c>
      <c r="E17" s="377">
        <v>2581</v>
      </c>
      <c r="F17" s="7">
        <v>2234</v>
      </c>
      <c r="G17" s="9">
        <v>2346</v>
      </c>
      <c r="H17" s="8">
        <v>2393</v>
      </c>
      <c r="I17" s="8">
        <v>2037</v>
      </c>
      <c r="J17" s="486">
        <v>2378</v>
      </c>
      <c r="K17" s="8">
        <v>1911</v>
      </c>
      <c r="L17" s="701">
        <v>2486</v>
      </c>
      <c r="M17" s="7">
        <v>2472</v>
      </c>
      <c r="N17" s="377">
        <v>2165</v>
      </c>
      <c r="O17" s="35">
        <f>SUM(C17:N17)</f>
        <v>27702</v>
      </c>
      <c r="P17" s="4"/>
    </row>
    <row r="18" spans="1:18">
      <c r="A18" s="4"/>
      <c r="B18" s="56" t="s">
        <v>60</v>
      </c>
      <c r="C18" s="7">
        <v>502</v>
      </c>
      <c r="D18" s="7">
        <v>445</v>
      </c>
      <c r="E18" s="377">
        <v>570</v>
      </c>
      <c r="F18" s="7">
        <v>414</v>
      </c>
      <c r="G18" s="9">
        <v>532</v>
      </c>
      <c r="H18" s="8">
        <v>492</v>
      </c>
      <c r="I18" s="8">
        <v>469</v>
      </c>
      <c r="J18" s="486">
        <v>538</v>
      </c>
      <c r="K18" s="8">
        <v>415</v>
      </c>
      <c r="L18" s="701">
        <v>563</v>
      </c>
      <c r="M18" s="7">
        <v>547</v>
      </c>
      <c r="N18" s="377">
        <v>490</v>
      </c>
      <c r="O18" s="35">
        <f>SUM(C18:N18)</f>
        <v>5977</v>
      </c>
      <c r="P18" s="4"/>
    </row>
    <row r="19" spans="1:18">
      <c r="A19" s="4"/>
      <c r="B19" s="56" t="s">
        <v>61</v>
      </c>
      <c r="C19" s="7">
        <v>43</v>
      </c>
      <c r="D19" s="7">
        <v>50</v>
      </c>
      <c r="E19" s="377">
        <v>73</v>
      </c>
      <c r="F19" s="7">
        <v>77</v>
      </c>
      <c r="G19" s="9">
        <v>138</v>
      </c>
      <c r="H19" s="8">
        <v>88</v>
      </c>
      <c r="I19" s="8">
        <v>87</v>
      </c>
      <c r="J19" s="486">
        <v>77</v>
      </c>
      <c r="K19" s="8">
        <v>89</v>
      </c>
      <c r="L19" s="701">
        <v>121</v>
      </c>
      <c r="M19" s="7">
        <v>147</v>
      </c>
      <c r="N19" s="377">
        <v>117</v>
      </c>
      <c r="O19" s="35">
        <f>SUM(C19:N19)</f>
        <v>1107</v>
      </c>
      <c r="P19" s="4"/>
    </row>
    <row r="20" spans="1:18">
      <c r="A20" s="4"/>
      <c r="B20" s="34" t="s">
        <v>45</v>
      </c>
      <c r="C20" s="35">
        <f t="shared" ref="C20:O20" si="3">SUM(C21:C23)</f>
        <v>21993</v>
      </c>
      <c r="D20" s="35">
        <f>SUM(D21:D23)</f>
        <v>20617</v>
      </c>
      <c r="E20" s="34">
        <f t="shared" si="3"/>
        <v>26062</v>
      </c>
      <c r="F20" s="34">
        <f t="shared" si="3"/>
        <v>20861</v>
      </c>
      <c r="G20" s="45">
        <f t="shared" si="3"/>
        <v>23793</v>
      </c>
      <c r="H20" s="27">
        <f t="shared" si="3"/>
        <v>22031</v>
      </c>
      <c r="I20" s="27">
        <f t="shared" si="3"/>
        <v>19132</v>
      </c>
      <c r="J20" s="27">
        <f t="shared" si="3"/>
        <v>20497</v>
      </c>
      <c r="K20" s="27">
        <f t="shared" si="3"/>
        <v>15283</v>
      </c>
      <c r="L20" s="35">
        <f t="shared" si="3"/>
        <v>21341</v>
      </c>
      <c r="M20" s="35">
        <f t="shared" si="3"/>
        <v>20412</v>
      </c>
      <c r="N20" s="45">
        <f t="shared" si="3"/>
        <v>18728</v>
      </c>
      <c r="O20" s="27">
        <f t="shared" si="3"/>
        <v>250750</v>
      </c>
      <c r="P20" s="4"/>
    </row>
    <row r="21" spans="1:18" ht="17.25" customHeight="1">
      <c r="A21" s="4"/>
      <c r="B21" s="56" t="s">
        <v>59</v>
      </c>
      <c r="C21" s="35">
        <f t="shared" ref="C21:O22" si="4">+C9+C13+C17</f>
        <v>17466</v>
      </c>
      <c r="D21" s="25">
        <f t="shared" si="4"/>
        <v>16501</v>
      </c>
      <c r="E21" s="34">
        <f t="shared" si="4"/>
        <v>20558</v>
      </c>
      <c r="F21" s="35">
        <f t="shared" si="4"/>
        <v>16403</v>
      </c>
      <c r="G21" s="45">
        <f t="shared" si="4"/>
        <v>18608</v>
      </c>
      <c r="H21" s="27">
        <f t="shared" si="4"/>
        <v>17119</v>
      </c>
      <c r="I21" s="27">
        <f t="shared" si="4"/>
        <v>14696</v>
      </c>
      <c r="J21" s="27">
        <f t="shared" ref="J21" si="5">+J9+J13+J17</f>
        <v>15862</v>
      </c>
      <c r="K21" s="27">
        <f t="shared" si="4"/>
        <v>11781</v>
      </c>
      <c r="L21" s="35">
        <f t="shared" si="4"/>
        <v>16528</v>
      </c>
      <c r="M21" s="35">
        <f t="shared" si="4"/>
        <v>15745</v>
      </c>
      <c r="N21" s="45">
        <f t="shared" si="4"/>
        <v>14623</v>
      </c>
      <c r="O21" s="27">
        <f t="shared" si="4"/>
        <v>195890</v>
      </c>
      <c r="P21" s="57"/>
      <c r="R21" t="s">
        <v>14</v>
      </c>
    </row>
    <row r="22" spans="1:18">
      <c r="A22" s="4"/>
      <c r="B22" s="56" t="s">
        <v>60</v>
      </c>
      <c r="C22" s="35">
        <f t="shared" ref="C22:O22" si="6">+C10+C14+C18</f>
        <v>4036</v>
      </c>
      <c r="D22" s="25">
        <f>+D10+D14+D18</f>
        <v>3598</v>
      </c>
      <c r="E22" s="34">
        <f t="shared" si="4"/>
        <v>4883</v>
      </c>
      <c r="F22" s="35">
        <f t="shared" si="6"/>
        <v>3935</v>
      </c>
      <c r="G22" s="35">
        <f t="shared" si="6"/>
        <v>4499</v>
      </c>
      <c r="H22" s="35">
        <f t="shared" si="6"/>
        <v>4326</v>
      </c>
      <c r="I22" s="35">
        <f t="shared" si="6"/>
        <v>3858</v>
      </c>
      <c r="J22" s="35">
        <f t="shared" ref="J22" si="7">+J10+J14+J18</f>
        <v>4072</v>
      </c>
      <c r="K22" s="35">
        <f t="shared" si="6"/>
        <v>3048</v>
      </c>
      <c r="L22" s="35">
        <f t="shared" si="6"/>
        <v>4161</v>
      </c>
      <c r="M22" s="35">
        <f t="shared" si="6"/>
        <v>4015</v>
      </c>
      <c r="N22" s="35">
        <f t="shared" si="6"/>
        <v>3587</v>
      </c>
      <c r="O22" s="45">
        <f t="shared" si="6"/>
        <v>48018</v>
      </c>
      <c r="P22" s="57"/>
    </row>
    <row r="23" spans="1:18">
      <c r="A23" s="4"/>
      <c r="B23" s="58" t="s">
        <v>61</v>
      </c>
      <c r="C23" s="35">
        <f t="shared" ref="C23:O23" si="8">+C11+C15+C19</f>
        <v>491</v>
      </c>
      <c r="D23" s="25">
        <f>+D11+D15+D19</f>
        <v>518</v>
      </c>
      <c r="E23" s="34">
        <f t="shared" si="8"/>
        <v>621</v>
      </c>
      <c r="F23" s="59">
        <f t="shared" si="8"/>
        <v>523</v>
      </c>
      <c r="G23" s="59">
        <f t="shared" si="8"/>
        <v>686</v>
      </c>
      <c r="H23" s="59">
        <f t="shared" si="8"/>
        <v>586</v>
      </c>
      <c r="I23" s="59">
        <f t="shared" si="8"/>
        <v>578</v>
      </c>
      <c r="J23" s="59">
        <f t="shared" ref="J23" si="9">+J11+J15+J19</f>
        <v>563</v>
      </c>
      <c r="K23" s="59">
        <f t="shared" si="8"/>
        <v>454</v>
      </c>
      <c r="L23" s="59">
        <f t="shared" si="8"/>
        <v>652</v>
      </c>
      <c r="M23" s="59">
        <f t="shared" si="8"/>
        <v>652</v>
      </c>
      <c r="N23" s="59">
        <f t="shared" si="8"/>
        <v>518</v>
      </c>
      <c r="O23" s="431">
        <f t="shared" si="8"/>
        <v>6842</v>
      </c>
      <c r="P23" s="57"/>
    </row>
    <row r="24" spans="1:18">
      <c r="A24" s="4"/>
      <c r="B24" s="31" t="s">
        <v>301</v>
      </c>
      <c r="C24" s="54">
        <f t="shared" ref="C24:O24" si="10">+C25+C26</f>
        <v>2250</v>
      </c>
      <c r="D24" s="54">
        <f t="shared" si="10"/>
        <v>2207</v>
      </c>
      <c r="E24" s="31">
        <f t="shared" si="10"/>
        <v>1193</v>
      </c>
      <c r="F24" s="54">
        <f t="shared" si="10"/>
        <v>1042</v>
      </c>
      <c r="G24" s="54">
        <f t="shared" si="10"/>
        <v>1144</v>
      </c>
      <c r="H24" s="54">
        <f t="shared" si="10"/>
        <v>1005</v>
      </c>
      <c r="I24" s="54">
        <f t="shared" si="10"/>
        <v>1044</v>
      </c>
      <c r="J24" s="54">
        <f t="shared" si="10"/>
        <v>1225</v>
      </c>
      <c r="K24" s="54">
        <f t="shared" si="10"/>
        <v>803</v>
      </c>
      <c r="L24" s="54">
        <f t="shared" si="10"/>
        <v>1049</v>
      </c>
      <c r="M24" s="54">
        <f t="shared" si="10"/>
        <v>902</v>
      </c>
      <c r="N24" s="54">
        <f t="shared" si="10"/>
        <v>866</v>
      </c>
      <c r="O24" s="430">
        <f t="shared" si="10"/>
        <v>14730</v>
      </c>
      <c r="P24" s="4"/>
    </row>
    <row r="25" spans="1:18">
      <c r="A25" s="4"/>
      <c r="B25" s="56" t="s">
        <v>237</v>
      </c>
      <c r="C25" s="25">
        <v>2034</v>
      </c>
      <c r="D25" s="25">
        <v>1993</v>
      </c>
      <c r="E25" s="377">
        <v>930</v>
      </c>
      <c r="F25" s="7">
        <v>783</v>
      </c>
      <c r="G25" s="7">
        <v>853</v>
      </c>
      <c r="H25" s="7">
        <v>742</v>
      </c>
      <c r="I25" s="7">
        <v>785</v>
      </c>
      <c r="J25" s="487">
        <v>931</v>
      </c>
      <c r="K25" s="7">
        <v>621</v>
      </c>
      <c r="L25" s="701">
        <v>750</v>
      </c>
      <c r="M25" s="7">
        <v>691</v>
      </c>
      <c r="N25" s="7">
        <v>641</v>
      </c>
      <c r="O25" s="45">
        <f t="shared" ref="O25:O26" si="11">SUM(C25:N25)</f>
        <v>11754</v>
      </c>
      <c r="P25" s="4"/>
    </row>
    <row r="26" spans="1:18">
      <c r="A26" s="4"/>
      <c r="B26" s="56" t="s">
        <v>268</v>
      </c>
      <c r="C26" s="25">
        <v>216</v>
      </c>
      <c r="D26" s="25">
        <v>214</v>
      </c>
      <c r="E26" s="56">
        <v>263</v>
      </c>
      <c r="F26" s="7">
        <v>259</v>
      </c>
      <c r="G26" s="433">
        <v>291</v>
      </c>
      <c r="H26" s="428">
        <v>263</v>
      </c>
      <c r="I26" s="437">
        <v>259</v>
      </c>
      <c r="J26" s="487">
        <v>294</v>
      </c>
      <c r="K26" s="8">
        <v>182</v>
      </c>
      <c r="L26" s="701">
        <v>299</v>
      </c>
      <c r="M26" s="7">
        <v>211</v>
      </c>
      <c r="N26" s="9">
        <v>225</v>
      </c>
      <c r="O26" s="60">
        <f t="shared" si="11"/>
        <v>2976</v>
      </c>
      <c r="P26" s="4"/>
    </row>
    <row r="27" spans="1:18" ht="13.5" thickBot="1">
      <c r="A27" s="4"/>
      <c r="B27" s="49" t="s">
        <v>46</v>
      </c>
      <c r="C27" s="46">
        <f t="shared" ref="C27:O27" si="12">+C24+C20</f>
        <v>24243</v>
      </c>
      <c r="D27" s="46">
        <f t="shared" si="12"/>
        <v>22824</v>
      </c>
      <c r="E27" s="49">
        <f t="shared" si="12"/>
        <v>27255</v>
      </c>
      <c r="F27" s="49">
        <f t="shared" si="12"/>
        <v>21903</v>
      </c>
      <c r="G27" s="432">
        <f t="shared" si="12"/>
        <v>24937</v>
      </c>
      <c r="H27" s="61">
        <f t="shared" si="12"/>
        <v>23036</v>
      </c>
      <c r="I27" s="61">
        <f t="shared" si="12"/>
        <v>20176</v>
      </c>
      <c r="J27" s="61">
        <f t="shared" si="12"/>
        <v>21722</v>
      </c>
      <c r="K27" s="61">
        <f t="shared" si="12"/>
        <v>16086</v>
      </c>
      <c r="L27" s="46">
        <f t="shared" si="12"/>
        <v>22390</v>
      </c>
      <c r="M27" s="46">
        <f t="shared" si="12"/>
        <v>21314</v>
      </c>
      <c r="N27" s="432">
        <f t="shared" si="12"/>
        <v>19594</v>
      </c>
      <c r="O27" s="61">
        <f t="shared" si="12"/>
        <v>265480</v>
      </c>
      <c r="P27" s="4"/>
    </row>
    <row r="28" spans="1:18" ht="13.5" thickTop="1">
      <c r="A28" s="4"/>
      <c r="B28" s="776" t="s">
        <v>363</v>
      </c>
      <c r="C28" s="776"/>
      <c r="D28" s="776"/>
      <c r="E28" s="776"/>
      <c r="F28" s="776"/>
      <c r="G28" s="776"/>
      <c r="H28" s="776"/>
      <c r="I28" s="776"/>
      <c r="J28" s="776"/>
      <c r="K28" s="776"/>
      <c r="L28" s="776"/>
      <c r="M28" s="776"/>
      <c r="N28" s="776"/>
      <c r="O28" s="776"/>
      <c r="P28" s="4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8" ht="15.75">
      <c r="A31" s="4"/>
      <c r="B31" s="749" t="s">
        <v>62</v>
      </c>
      <c r="C31" s="749"/>
      <c r="D31" s="749"/>
      <c r="E31" s="749"/>
      <c r="F31" s="749"/>
      <c r="G31" s="749"/>
      <c r="H31" s="749"/>
      <c r="I31" s="749"/>
      <c r="J31" s="749"/>
      <c r="K31" s="749"/>
      <c r="L31" s="749"/>
      <c r="M31" s="749"/>
      <c r="N31" s="749"/>
      <c r="O31" s="749"/>
      <c r="P31" s="4"/>
    </row>
    <row r="32" spans="1:18" ht="15.75">
      <c r="A32" s="4"/>
      <c r="B32" s="749" t="s">
        <v>55</v>
      </c>
      <c r="C32" s="749"/>
      <c r="D32" s="749"/>
      <c r="E32" s="749"/>
      <c r="F32" s="749"/>
      <c r="G32" s="749"/>
      <c r="H32" s="749"/>
      <c r="I32" s="749"/>
      <c r="J32" s="749"/>
      <c r="K32" s="749"/>
      <c r="L32" s="749"/>
      <c r="M32" s="749"/>
      <c r="N32" s="749"/>
      <c r="O32" s="749"/>
      <c r="P32" s="4"/>
    </row>
    <row r="33" spans="1:16" ht="15.75">
      <c r="A33" s="4"/>
      <c r="B33" s="749" t="s">
        <v>56</v>
      </c>
      <c r="C33" s="749"/>
      <c r="D33" s="749"/>
      <c r="E33" s="749"/>
      <c r="F33" s="749"/>
      <c r="G33" s="749"/>
      <c r="H33" s="749"/>
      <c r="I33" s="749"/>
      <c r="J33" s="749"/>
      <c r="K33" s="749"/>
      <c r="L33" s="749"/>
      <c r="M33" s="749"/>
      <c r="N33" s="749"/>
      <c r="O33" s="749"/>
      <c r="P33" s="4"/>
    </row>
    <row r="34" spans="1:16" ht="15.75">
      <c r="A34" s="4"/>
      <c r="B34" s="756" t="s">
        <v>401</v>
      </c>
      <c r="C34" s="756"/>
      <c r="D34" s="756"/>
      <c r="E34" s="756"/>
      <c r="F34" s="756"/>
      <c r="G34" s="756"/>
      <c r="H34" s="756"/>
      <c r="I34" s="756"/>
      <c r="J34" s="756"/>
      <c r="K34" s="756"/>
      <c r="L34" s="756"/>
      <c r="M34" s="756"/>
      <c r="N34" s="756"/>
      <c r="O34" s="756"/>
      <c r="P34" s="4"/>
    </row>
    <row r="35" spans="1:16" ht="13.5" thickBo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4"/>
    </row>
    <row r="36" spans="1:16" ht="22.5" customHeight="1" thickTop="1">
      <c r="A36" s="4"/>
      <c r="B36" s="48" t="s">
        <v>57</v>
      </c>
      <c r="C36" s="29" t="s">
        <v>0</v>
      </c>
      <c r="D36" s="30" t="s">
        <v>1</v>
      </c>
      <c r="E36" s="29" t="s">
        <v>2</v>
      </c>
      <c r="F36" s="29" t="s">
        <v>3</v>
      </c>
      <c r="G36" s="28" t="s">
        <v>4</v>
      </c>
      <c r="H36" s="429" t="s">
        <v>10</v>
      </c>
      <c r="I36" s="30" t="s">
        <v>5</v>
      </c>
      <c r="J36" s="30" t="s">
        <v>6</v>
      </c>
      <c r="K36" s="30" t="s">
        <v>7</v>
      </c>
      <c r="L36" s="30" t="s">
        <v>8</v>
      </c>
      <c r="M36" s="29" t="s">
        <v>11</v>
      </c>
      <c r="N36" s="28" t="s">
        <v>12</v>
      </c>
      <c r="O36" s="30" t="s">
        <v>41</v>
      </c>
      <c r="P36" s="4"/>
    </row>
    <row r="37" spans="1:16">
      <c r="A37" s="4"/>
      <c r="B37" s="31" t="s">
        <v>345</v>
      </c>
      <c r="C37" s="54">
        <f t="shared" ref="C37:N37" si="13">+C38+C39+C40</f>
        <v>177935</v>
      </c>
      <c r="D37" s="55">
        <f t="shared" si="13"/>
        <v>157285</v>
      </c>
      <c r="E37" s="54">
        <f t="shared" si="13"/>
        <v>179397</v>
      </c>
      <c r="F37" s="54">
        <f t="shared" si="13"/>
        <v>158618</v>
      </c>
      <c r="G37" s="31">
        <f t="shared" si="13"/>
        <v>177264</v>
      </c>
      <c r="H37" s="430">
        <f t="shared" si="13"/>
        <v>182590</v>
      </c>
      <c r="I37" s="55">
        <f t="shared" si="13"/>
        <v>153165</v>
      </c>
      <c r="J37" s="55">
        <f t="shared" si="13"/>
        <v>177810</v>
      </c>
      <c r="K37" s="55">
        <f t="shared" si="13"/>
        <v>129662</v>
      </c>
      <c r="L37" s="55">
        <f t="shared" si="13"/>
        <v>150054</v>
      </c>
      <c r="M37" s="54">
        <f t="shared" si="13"/>
        <v>164441</v>
      </c>
      <c r="N37" s="31">
        <f t="shared" si="13"/>
        <v>140509</v>
      </c>
      <c r="O37" s="55">
        <f t="shared" ref="O37:O48" si="14">SUM(C37:N37)</f>
        <v>1948730</v>
      </c>
      <c r="P37" s="4"/>
    </row>
    <row r="38" spans="1:16">
      <c r="A38" s="4"/>
      <c r="B38" s="56" t="s">
        <v>59</v>
      </c>
      <c r="C38" s="7">
        <v>129831</v>
      </c>
      <c r="D38" s="8">
        <v>116305</v>
      </c>
      <c r="E38" s="7">
        <v>133002</v>
      </c>
      <c r="F38" s="7">
        <v>114921</v>
      </c>
      <c r="G38" s="377">
        <v>126071</v>
      </c>
      <c r="H38" s="9">
        <v>132290</v>
      </c>
      <c r="I38" s="8">
        <v>108033</v>
      </c>
      <c r="J38" s="8">
        <v>125083</v>
      </c>
      <c r="K38" s="8">
        <v>89221</v>
      </c>
      <c r="L38" s="700">
        <v>106617</v>
      </c>
      <c r="M38" s="7">
        <v>113664</v>
      </c>
      <c r="N38" s="377">
        <v>98763</v>
      </c>
      <c r="O38" s="7">
        <f t="shared" si="14"/>
        <v>1393801</v>
      </c>
      <c r="P38" s="4"/>
    </row>
    <row r="39" spans="1:16">
      <c r="A39" s="4"/>
      <c r="B39" s="56" t="s">
        <v>60</v>
      </c>
      <c r="C39" s="7">
        <v>36205</v>
      </c>
      <c r="D39" s="8">
        <v>31122</v>
      </c>
      <c r="E39" s="7">
        <v>36539</v>
      </c>
      <c r="F39" s="7">
        <v>34158</v>
      </c>
      <c r="G39" s="377">
        <v>40074</v>
      </c>
      <c r="H39" s="9">
        <v>37943</v>
      </c>
      <c r="I39" s="8">
        <v>32974</v>
      </c>
      <c r="J39" s="8">
        <v>38675</v>
      </c>
      <c r="K39" s="8">
        <v>28502</v>
      </c>
      <c r="L39" s="700">
        <v>31353</v>
      </c>
      <c r="M39" s="7">
        <v>36459</v>
      </c>
      <c r="N39" s="377">
        <v>29345</v>
      </c>
      <c r="O39" s="7">
        <f t="shared" si="14"/>
        <v>413349</v>
      </c>
      <c r="P39" s="4"/>
    </row>
    <row r="40" spans="1:16">
      <c r="A40" s="4"/>
      <c r="B40" s="56" t="s">
        <v>61</v>
      </c>
      <c r="C40" s="7">
        <v>11899</v>
      </c>
      <c r="D40" s="8">
        <v>9858</v>
      </c>
      <c r="E40" s="7">
        <v>9856</v>
      </c>
      <c r="F40" s="7">
        <v>9539</v>
      </c>
      <c r="G40" s="377">
        <v>11119</v>
      </c>
      <c r="H40" s="9">
        <v>12357</v>
      </c>
      <c r="I40" s="8">
        <v>12158</v>
      </c>
      <c r="J40" s="8">
        <v>14052</v>
      </c>
      <c r="K40" s="8">
        <v>11939</v>
      </c>
      <c r="L40" s="700">
        <v>12084</v>
      </c>
      <c r="M40" s="7">
        <v>14318</v>
      </c>
      <c r="N40" s="377">
        <v>12401</v>
      </c>
      <c r="O40" s="7">
        <f t="shared" si="14"/>
        <v>141580</v>
      </c>
      <c r="P40" s="4"/>
    </row>
    <row r="41" spans="1:16">
      <c r="A41" s="4"/>
      <c r="B41" s="34" t="s">
        <v>43</v>
      </c>
      <c r="C41" s="35">
        <f t="shared" ref="C41:N41" si="15">+C42+C43+C44</f>
        <v>150478</v>
      </c>
      <c r="D41" s="27">
        <f>SUM(D42:D44)</f>
        <v>138660</v>
      </c>
      <c r="E41" s="35">
        <f t="shared" si="15"/>
        <v>171212</v>
      </c>
      <c r="F41" s="35">
        <f t="shared" si="15"/>
        <v>139604</v>
      </c>
      <c r="G41" s="34">
        <f t="shared" si="15"/>
        <v>164198</v>
      </c>
      <c r="H41" s="45">
        <f t="shared" si="15"/>
        <v>150562</v>
      </c>
      <c r="I41" s="27">
        <f t="shared" si="15"/>
        <v>145267</v>
      </c>
      <c r="J41" s="27">
        <f t="shared" si="15"/>
        <v>166606</v>
      </c>
      <c r="K41" s="27">
        <f t="shared" si="15"/>
        <v>128987</v>
      </c>
      <c r="L41" s="27">
        <f t="shared" si="15"/>
        <v>147161</v>
      </c>
      <c r="M41" s="35">
        <f t="shared" si="15"/>
        <v>165207</v>
      </c>
      <c r="N41" s="34">
        <f t="shared" si="15"/>
        <v>156584</v>
      </c>
      <c r="O41" s="27">
        <f t="shared" si="14"/>
        <v>1824526</v>
      </c>
      <c r="P41" s="4"/>
    </row>
    <row r="42" spans="1:16">
      <c r="A42" s="4"/>
      <c r="B42" s="56" t="s">
        <v>59</v>
      </c>
      <c r="C42" s="7">
        <v>109682</v>
      </c>
      <c r="D42" s="8">
        <v>101644</v>
      </c>
      <c r="E42" s="7">
        <v>125540</v>
      </c>
      <c r="F42" s="7">
        <v>101545</v>
      </c>
      <c r="G42" s="377">
        <v>119770</v>
      </c>
      <c r="H42" s="9">
        <v>109732</v>
      </c>
      <c r="I42" s="8">
        <v>104777</v>
      </c>
      <c r="J42" s="8">
        <v>122021</v>
      </c>
      <c r="K42" s="8">
        <v>92526</v>
      </c>
      <c r="L42" s="706">
        <v>104779</v>
      </c>
      <c r="M42" s="7">
        <v>119410</v>
      </c>
      <c r="N42" s="377">
        <v>111671</v>
      </c>
      <c r="O42" s="7">
        <f t="shared" si="14"/>
        <v>1323097</v>
      </c>
      <c r="P42" s="4"/>
    </row>
    <row r="43" spans="1:16">
      <c r="A43" s="4"/>
      <c r="B43" s="56" t="s">
        <v>60</v>
      </c>
      <c r="C43" s="7">
        <v>33414</v>
      </c>
      <c r="D43" s="8">
        <v>30002</v>
      </c>
      <c r="E43" s="7">
        <v>36452</v>
      </c>
      <c r="F43" s="7">
        <v>30995</v>
      </c>
      <c r="G43" s="377">
        <v>35086</v>
      </c>
      <c r="H43" s="9">
        <v>33021</v>
      </c>
      <c r="I43" s="8">
        <v>32646</v>
      </c>
      <c r="J43" s="8">
        <v>35941</v>
      </c>
      <c r="K43" s="8">
        <v>28805</v>
      </c>
      <c r="L43" s="706">
        <v>32846</v>
      </c>
      <c r="M43" s="7">
        <v>36885</v>
      </c>
      <c r="N43" s="377">
        <v>36337</v>
      </c>
      <c r="O43" s="7">
        <f t="shared" si="14"/>
        <v>402430</v>
      </c>
      <c r="P43" s="4"/>
    </row>
    <row r="44" spans="1:16">
      <c r="A44" s="4"/>
      <c r="B44" s="56" t="s">
        <v>61</v>
      </c>
      <c r="C44" s="7">
        <v>7382</v>
      </c>
      <c r="D44" s="8">
        <v>7014</v>
      </c>
      <c r="E44" s="7">
        <v>9220</v>
      </c>
      <c r="F44" s="7">
        <v>7064</v>
      </c>
      <c r="G44" s="377">
        <v>9342</v>
      </c>
      <c r="H44" s="9">
        <v>7809</v>
      </c>
      <c r="I44" s="8">
        <v>7844</v>
      </c>
      <c r="J44" s="8">
        <v>8644</v>
      </c>
      <c r="K44" s="8">
        <v>7656</v>
      </c>
      <c r="L44" s="706">
        <v>9536</v>
      </c>
      <c r="M44" s="7">
        <v>8912</v>
      </c>
      <c r="N44" s="377">
        <v>8576</v>
      </c>
      <c r="O44" s="7">
        <f t="shared" si="14"/>
        <v>98999</v>
      </c>
      <c r="P44" s="4"/>
    </row>
    <row r="45" spans="1:16">
      <c r="A45" s="4"/>
      <c r="B45" s="34" t="s">
        <v>344</v>
      </c>
      <c r="C45" s="35">
        <f t="shared" ref="C45:N45" si="16">+C46+C47+C48</f>
        <v>41381</v>
      </c>
      <c r="D45" s="27">
        <f>SUM(D46:D48)</f>
        <v>39082</v>
      </c>
      <c r="E45" s="35">
        <f t="shared" si="16"/>
        <v>45688</v>
      </c>
      <c r="F45" s="35">
        <f t="shared" si="16"/>
        <v>41830</v>
      </c>
      <c r="G45" s="34">
        <f t="shared" si="16"/>
        <v>45166</v>
      </c>
      <c r="H45" s="45">
        <f t="shared" si="16"/>
        <v>42051</v>
      </c>
      <c r="I45" s="27">
        <f t="shared" si="16"/>
        <v>43657</v>
      </c>
      <c r="J45" s="27">
        <f t="shared" si="16"/>
        <v>45579</v>
      </c>
      <c r="K45" s="27">
        <f t="shared" si="16"/>
        <v>39510</v>
      </c>
      <c r="L45" s="27">
        <f t="shared" si="16"/>
        <v>45776</v>
      </c>
      <c r="M45" s="35">
        <f t="shared" si="16"/>
        <v>46075</v>
      </c>
      <c r="N45" s="34">
        <f t="shared" si="16"/>
        <v>44469</v>
      </c>
      <c r="O45" s="27">
        <f t="shared" si="14"/>
        <v>520264</v>
      </c>
      <c r="P45" s="4"/>
    </row>
    <row r="46" spans="1:16">
      <c r="A46" s="4"/>
      <c r="B46" s="56" t="s">
        <v>59</v>
      </c>
      <c r="C46" s="7">
        <v>33115</v>
      </c>
      <c r="D46" s="8">
        <v>31033</v>
      </c>
      <c r="E46" s="7">
        <v>35938</v>
      </c>
      <c r="F46" s="7">
        <v>32981</v>
      </c>
      <c r="G46" s="377">
        <v>35669</v>
      </c>
      <c r="H46" s="9">
        <v>33354</v>
      </c>
      <c r="I46" s="8">
        <v>34618</v>
      </c>
      <c r="J46" s="8">
        <v>36226</v>
      </c>
      <c r="K46" s="8">
        <v>31773</v>
      </c>
      <c r="L46" s="707">
        <v>35551</v>
      </c>
      <c r="M46" s="7">
        <v>35648</v>
      </c>
      <c r="N46" s="377">
        <v>34347</v>
      </c>
      <c r="O46" s="7">
        <f t="shared" si="14"/>
        <v>410253</v>
      </c>
      <c r="P46" s="4"/>
    </row>
    <row r="47" spans="1:16">
      <c r="A47" s="4"/>
      <c r="B47" s="56" t="s">
        <v>60</v>
      </c>
      <c r="C47" s="7">
        <v>8131</v>
      </c>
      <c r="D47" s="8">
        <v>7534</v>
      </c>
      <c r="E47" s="7">
        <v>8944</v>
      </c>
      <c r="F47" s="7">
        <v>8319</v>
      </c>
      <c r="G47" s="377">
        <v>8710</v>
      </c>
      <c r="H47" s="9">
        <v>8217</v>
      </c>
      <c r="I47" s="8">
        <v>8086</v>
      </c>
      <c r="J47" s="8">
        <v>8474</v>
      </c>
      <c r="K47" s="8">
        <v>7324</v>
      </c>
      <c r="L47" s="707">
        <v>9074</v>
      </c>
      <c r="M47" s="7">
        <v>8886</v>
      </c>
      <c r="N47" s="377">
        <v>8524</v>
      </c>
      <c r="O47" s="7">
        <f t="shared" si="14"/>
        <v>100223</v>
      </c>
      <c r="P47" s="4"/>
    </row>
    <row r="48" spans="1:16">
      <c r="A48" s="4"/>
      <c r="B48" s="56" t="s">
        <v>61</v>
      </c>
      <c r="C48" s="7">
        <v>135</v>
      </c>
      <c r="D48" s="8">
        <v>515</v>
      </c>
      <c r="E48" s="7">
        <v>806</v>
      </c>
      <c r="F48" s="7">
        <v>530</v>
      </c>
      <c r="G48" s="377">
        <v>787</v>
      </c>
      <c r="H48" s="9">
        <v>480</v>
      </c>
      <c r="I48" s="8">
        <v>953</v>
      </c>
      <c r="J48" s="8">
        <v>879</v>
      </c>
      <c r="K48" s="8">
        <v>413</v>
      </c>
      <c r="L48" s="707">
        <v>1151</v>
      </c>
      <c r="M48" s="7">
        <v>1541</v>
      </c>
      <c r="N48" s="377">
        <v>1598</v>
      </c>
      <c r="O48" s="7">
        <f t="shared" si="14"/>
        <v>9788</v>
      </c>
      <c r="P48" s="4"/>
    </row>
    <row r="49" spans="1:16">
      <c r="A49" s="4"/>
      <c r="B49" s="34" t="s">
        <v>45</v>
      </c>
      <c r="C49" s="35">
        <f t="shared" ref="C49:O49" si="17">+C50+C51+C52</f>
        <v>369794</v>
      </c>
      <c r="D49" s="27">
        <f>SUM(D50:D52)</f>
        <v>335027</v>
      </c>
      <c r="E49" s="35">
        <f t="shared" si="17"/>
        <v>396297</v>
      </c>
      <c r="F49" s="35">
        <f t="shared" si="17"/>
        <v>340052</v>
      </c>
      <c r="G49" s="34">
        <f t="shared" si="17"/>
        <v>386628</v>
      </c>
      <c r="H49" s="45">
        <f t="shared" si="17"/>
        <v>375203</v>
      </c>
      <c r="I49" s="27">
        <f t="shared" si="17"/>
        <v>342089</v>
      </c>
      <c r="J49" s="27">
        <f t="shared" ref="J49" si="18">+J50+J51+J52</f>
        <v>389995</v>
      </c>
      <c r="K49" s="27">
        <f t="shared" si="17"/>
        <v>298159</v>
      </c>
      <c r="L49" s="27">
        <f t="shared" si="17"/>
        <v>342991</v>
      </c>
      <c r="M49" s="35">
        <f t="shared" si="17"/>
        <v>375723</v>
      </c>
      <c r="N49" s="34">
        <f t="shared" si="17"/>
        <v>341562</v>
      </c>
      <c r="O49" s="27">
        <f t="shared" si="17"/>
        <v>4293520</v>
      </c>
      <c r="P49" s="4"/>
    </row>
    <row r="50" spans="1:16">
      <c r="A50" s="4"/>
      <c r="B50" s="34" t="s">
        <v>59</v>
      </c>
      <c r="C50" s="35">
        <f t="shared" ref="C50:O50" si="19">+C38+C42+C46</f>
        <v>272628</v>
      </c>
      <c r="D50" s="27">
        <f t="shared" si="19"/>
        <v>248982</v>
      </c>
      <c r="E50" s="35">
        <f t="shared" si="19"/>
        <v>294480</v>
      </c>
      <c r="F50" s="35">
        <f t="shared" si="19"/>
        <v>249447</v>
      </c>
      <c r="G50" s="34">
        <f t="shared" si="19"/>
        <v>281510</v>
      </c>
      <c r="H50" s="45">
        <f t="shared" si="19"/>
        <v>275376</v>
      </c>
      <c r="I50" s="27">
        <f t="shared" si="19"/>
        <v>247428</v>
      </c>
      <c r="J50" s="27">
        <f t="shared" ref="J50" si="20">+J38+J42+J46</f>
        <v>283330</v>
      </c>
      <c r="K50" s="27">
        <f t="shared" si="19"/>
        <v>213520</v>
      </c>
      <c r="L50" s="27">
        <f t="shared" ref="L50" si="21">+L38+L42+L46</f>
        <v>246947</v>
      </c>
      <c r="M50" s="35">
        <f t="shared" si="19"/>
        <v>268722</v>
      </c>
      <c r="N50" s="34">
        <f t="shared" si="19"/>
        <v>244781</v>
      </c>
      <c r="O50" s="27">
        <f t="shared" si="19"/>
        <v>3127151</v>
      </c>
      <c r="P50" s="4"/>
    </row>
    <row r="51" spans="1:16">
      <c r="A51" s="4"/>
      <c r="B51" s="34" t="s">
        <v>60</v>
      </c>
      <c r="C51" s="35">
        <f t="shared" ref="C51:O51" si="22">+C39+C43+C47</f>
        <v>77750</v>
      </c>
      <c r="D51" s="27">
        <f>+D39+D43+D47</f>
        <v>68658</v>
      </c>
      <c r="E51" s="35">
        <f t="shared" si="22"/>
        <v>81935</v>
      </c>
      <c r="F51" s="35">
        <f t="shared" si="22"/>
        <v>73472</v>
      </c>
      <c r="G51" s="34">
        <f t="shared" si="22"/>
        <v>83870</v>
      </c>
      <c r="H51" s="45">
        <f t="shared" si="22"/>
        <v>79181</v>
      </c>
      <c r="I51" s="27">
        <f t="shared" si="22"/>
        <v>73706</v>
      </c>
      <c r="J51" s="27">
        <f t="shared" ref="J51" si="23">+J39+J43+J47</f>
        <v>83090</v>
      </c>
      <c r="K51" s="27">
        <f t="shared" si="22"/>
        <v>64631</v>
      </c>
      <c r="L51" s="27">
        <f t="shared" ref="L51" si="24">+L39+L43+L47</f>
        <v>73273</v>
      </c>
      <c r="M51" s="35">
        <f t="shared" si="22"/>
        <v>82230</v>
      </c>
      <c r="N51" s="34">
        <f t="shared" si="22"/>
        <v>74206</v>
      </c>
      <c r="O51" s="27">
        <f t="shared" si="22"/>
        <v>916002</v>
      </c>
      <c r="P51" s="4"/>
    </row>
    <row r="52" spans="1:16">
      <c r="A52" s="4"/>
      <c r="B52" s="36" t="s">
        <v>61</v>
      </c>
      <c r="C52" s="35">
        <f t="shared" ref="C52:O52" si="25">+C40+C44+C48</f>
        <v>19416</v>
      </c>
      <c r="D52" s="27">
        <f>+D40+D44+D48</f>
        <v>17387</v>
      </c>
      <c r="E52" s="59">
        <f t="shared" si="25"/>
        <v>19882</v>
      </c>
      <c r="F52" s="59">
        <f t="shared" si="25"/>
        <v>17133</v>
      </c>
      <c r="G52" s="36">
        <f t="shared" si="25"/>
        <v>21248</v>
      </c>
      <c r="H52" s="431">
        <f t="shared" si="25"/>
        <v>20646</v>
      </c>
      <c r="I52" s="60">
        <f t="shared" si="25"/>
        <v>20955</v>
      </c>
      <c r="J52" s="60">
        <f t="shared" ref="J52" si="26">+J40+J44+J48</f>
        <v>23575</v>
      </c>
      <c r="K52" s="60">
        <f t="shared" si="25"/>
        <v>20008</v>
      </c>
      <c r="L52" s="60">
        <f t="shared" ref="L52" si="27">+L40+L44+L48</f>
        <v>22771</v>
      </c>
      <c r="M52" s="59">
        <f t="shared" si="25"/>
        <v>24771</v>
      </c>
      <c r="N52" s="36">
        <f t="shared" si="25"/>
        <v>22575</v>
      </c>
      <c r="O52" s="60">
        <f t="shared" si="25"/>
        <v>250367</v>
      </c>
      <c r="P52" s="4"/>
    </row>
    <row r="53" spans="1:16">
      <c r="A53" s="4"/>
      <c r="B53" s="34" t="s">
        <v>301</v>
      </c>
      <c r="C53" s="54">
        <f>+C54+C55</f>
        <v>48686</v>
      </c>
      <c r="D53" s="55">
        <f>+D54+D55</f>
        <v>48247</v>
      </c>
      <c r="E53" s="54">
        <f t="shared" ref="E53:O53" si="28">+E54+E55</f>
        <v>58725</v>
      </c>
      <c r="F53" s="54">
        <f t="shared" si="28"/>
        <v>49499</v>
      </c>
      <c r="G53" s="31">
        <f t="shared" si="28"/>
        <v>55186</v>
      </c>
      <c r="H53" s="54">
        <f t="shared" si="28"/>
        <v>50984</v>
      </c>
      <c r="I53" s="31">
        <f t="shared" si="28"/>
        <v>52815</v>
      </c>
      <c r="J53" s="31">
        <f t="shared" si="28"/>
        <v>60058</v>
      </c>
      <c r="K53" s="31">
        <f t="shared" si="28"/>
        <v>42153</v>
      </c>
      <c r="L53" s="31">
        <f t="shared" ref="L53" si="29">+L54+L55</f>
        <v>56064</v>
      </c>
      <c r="M53" s="54">
        <f t="shared" si="28"/>
        <v>49420</v>
      </c>
      <c r="N53" s="31">
        <f t="shared" si="28"/>
        <v>48041</v>
      </c>
      <c r="O53" s="430">
        <f t="shared" si="28"/>
        <v>619878</v>
      </c>
      <c r="P53" s="4"/>
    </row>
    <row r="54" spans="1:16">
      <c r="A54" s="4"/>
      <c r="B54" s="56" t="s">
        <v>237</v>
      </c>
      <c r="C54" s="25">
        <v>38875</v>
      </c>
      <c r="D54" s="26">
        <v>37565</v>
      </c>
      <c r="E54" s="7">
        <v>45450</v>
      </c>
      <c r="F54" s="7">
        <v>37748</v>
      </c>
      <c r="G54" s="377">
        <v>41531</v>
      </c>
      <c r="H54" s="7">
        <v>37966</v>
      </c>
      <c r="I54" s="377">
        <v>40575</v>
      </c>
      <c r="J54" s="7">
        <v>47917</v>
      </c>
      <c r="K54" s="377">
        <v>32199</v>
      </c>
      <c r="L54" s="701">
        <v>41435</v>
      </c>
      <c r="M54" s="7">
        <v>37322</v>
      </c>
      <c r="N54" s="377">
        <v>35414</v>
      </c>
      <c r="O54" s="27">
        <f t="shared" ref="O54:O55" si="30">SUM(C54:N54)</f>
        <v>473997</v>
      </c>
      <c r="P54" s="4"/>
    </row>
    <row r="55" spans="1:16">
      <c r="A55" s="4"/>
      <c r="B55" s="56" t="s">
        <v>268</v>
      </c>
      <c r="C55" s="25">
        <v>9811</v>
      </c>
      <c r="D55" s="26">
        <v>10682</v>
      </c>
      <c r="E55" s="7">
        <v>13275</v>
      </c>
      <c r="F55" s="7">
        <v>11751</v>
      </c>
      <c r="G55" s="394">
        <v>13655</v>
      </c>
      <c r="H55" s="7">
        <v>13018</v>
      </c>
      <c r="I55" s="394">
        <v>12240</v>
      </c>
      <c r="J55" s="7">
        <v>12141</v>
      </c>
      <c r="K55" s="394">
        <v>9954</v>
      </c>
      <c r="L55" s="708">
        <v>14629</v>
      </c>
      <c r="M55" s="7">
        <v>12098</v>
      </c>
      <c r="N55" s="377">
        <v>12627</v>
      </c>
      <c r="O55" s="60">
        <f t="shared" si="30"/>
        <v>145881</v>
      </c>
      <c r="P55" s="4"/>
    </row>
    <row r="56" spans="1:16" ht="19.5" customHeight="1" thickBot="1">
      <c r="A56" s="4"/>
      <c r="B56" s="49" t="s">
        <v>46</v>
      </c>
      <c r="C56" s="46">
        <f t="shared" ref="C56:O56" si="31">+C53+C49</f>
        <v>418480</v>
      </c>
      <c r="D56" s="61">
        <f t="shared" si="31"/>
        <v>383274</v>
      </c>
      <c r="E56" s="46">
        <f t="shared" si="31"/>
        <v>455022</v>
      </c>
      <c r="F56" s="46">
        <f t="shared" si="31"/>
        <v>389551</v>
      </c>
      <c r="G56" s="49">
        <f t="shared" si="31"/>
        <v>441814</v>
      </c>
      <c r="H56" s="432">
        <f t="shared" si="31"/>
        <v>426187</v>
      </c>
      <c r="I56" s="61">
        <f t="shared" si="31"/>
        <v>394904</v>
      </c>
      <c r="J56" s="61">
        <f t="shared" si="31"/>
        <v>450053</v>
      </c>
      <c r="K56" s="61">
        <f t="shared" si="31"/>
        <v>340312</v>
      </c>
      <c r="L56" s="61">
        <f t="shared" si="31"/>
        <v>399055</v>
      </c>
      <c r="M56" s="46">
        <f t="shared" si="31"/>
        <v>425143</v>
      </c>
      <c r="N56" s="49">
        <f t="shared" si="31"/>
        <v>389603</v>
      </c>
      <c r="O56" s="61">
        <f t="shared" si="31"/>
        <v>4913398</v>
      </c>
      <c r="P56" s="4"/>
    </row>
    <row r="57" spans="1:16" ht="13.5" thickTop="1">
      <c r="A57" s="4"/>
      <c r="B57" s="774" t="s">
        <v>363</v>
      </c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4"/>
    </row>
    <row r="58" spans="1:16">
      <c r="A58" s="4"/>
      <c r="P58" s="4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5.75">
      <c r="A60" s="4"/>
      <c r="B60" s="749" t="s">
        <v>63</v>
      </c>
      <c r="C60" s="749"/>
      <c r="D60" s="749"/>
      <c r="E60" s="749"/>
      <c r="F60" s="749"/>
      <c r="G60" s="749"/>
      <c r="H60" s="749"/>
      <c r="I60" s="749"/>
      <c r="J60" s="749"/>
      <c r="K60" s="749"/>
      <c r="L60" s="749"/>
      <c r="M60" s="749"/>
      <c r="N60" s="749"/>
      <c r="O60" s="749"/>
      <c r="P60" s="4"/>
    </row>
    <row r="61" spans="1:16" ht="15.75">
      <c r="A61" s="4"/>
      <c r="B61" s="749" t="s">
        <v>55</v>
      </c>
      <c r="C61" s="749"/>
      <c r="D61" s="749"/>
      <c r="E61" s="749"/>
      <c r="F61" s="749"/>
      <c r="G61" s="749"/>
      <c r="H61" s="749"/>
      <c r="I61" s="749"/>
      <c r="J61" s="749"/>
      <c r="K61" s="749"/>
      <c r="L61" s="749"/>
      <c r="M61" s="749"/>
      <c r="N61" s="749"/>
      <c r="O61" s="749"/>
      <c r="P61" s="4"/>
    </row>
    <row r="62" spans="1:16" ht="15.75">
      <c r="A62" s="4"/>
      <c r="B62" s="749" t="s">
        <v>56</v>
      </c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9"/>
      <c r="P62" s="4"/>
    </row>
    <row r="63" spans="1:16" ht="15.75">
      <c r="A63" s="4"/>
      <c r="B63" s="756" t="s">
        <v>401</v>
      </c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4"/>
    </row>
    <row r="64" spans="1:16" ht="16.5" thickBot="1">
      <c r="A64" s="4"/>
      <c r="B64" s="775" t="s">
        <v>51</v>
      </c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4"/>
    </row>
    <row r="65" spans="1:16" ht="24" customHeight="1" thickTop="1">
      <c r="A65" s="4"/>
      <c r="B65" s="48" t="s">
        <v>57</v>
      </c>
      <c r="C65" s="29" t="s">
        <v>0</v>
      </c>
      <c r="D65" s="30" t="s">
        <v>1</v>
      </c>
      <c r="E65" s="29" t="s">
        <v>2</v>
      </c>
      <c r="F65" s="29" t="s">
        <v>3</v>
      </c>
      <c r="G65" s="28" t="s">
        <v>4</v>
      </c>
      <c r="H65" s="29" t="s">
        <v>10</v>
      </c>
      <c r="I65" s="29" t="s">
        <v>5</v>
      </c>
      <c r="J65" s="29" t="s">
        <v>6</v>
      </c>
      <c r="K65" s="29" t="s">
        <v>7</v>
      </c>
      <c r="L65" s="29" t="s">
        <v>8</v>
      </c>
      <c r="M65" s="29" t="s">
        <v>11</v>
      </c>
      <c r="N65" s="30" t="s">
        <v>12</v>
      </c>
      <c r="O65" s="30" t="s">
        <v>41</v>
      </c>
      <c r="P65" s="4"/>
    </row>
    <row r="66" spans="1:16">
      <c r="A66" s="4"/>
      <c r="B66" s="31" t="s">
        <v>345</v>
      </c>
      <c r="C66" s="54">
        <f t="shared" ref="C66:O66" si="32">+C67+C68+C69</f>
        <v>2753751</v>
      </c>
      <c r="D66" s="55">
        <f t="shared" si="32"/>
        <v>2361358</v>
      </c>
      <c r="E66" s="54">
        <f t="shared" si="32"/>
        <v>2572546</v>
      </c>
      <c r="F66" s="54">
        <f t="shared" si="32"/>
        <v>2440696</v>
      </c>
      <c r="G66" s="31">
        <f t="shared" si="32"/>
        <v>2724249</v>
      </c>
      <c r="H66" s="54">
        <f t="shared" si="32"/>
        <v>2832130</v>
      </c>
      <c r="I66" s="54">
        <f t="shared" si="32"/>
        <v>2395120</v>
      </c>
      <c r="J66" s="54">
        <f t="shared" si="32"/>
        <v>2835103</v>
      </c>
      <c r="K66" s="54">
        <f t="shared" si="32"/>
        <v>2291549</v>
      </c>
      <c r="L66" s="54">
        <f t="shared" si="32"/>
        <v>2412503.4110000003</v>
      </c>
      <c r="M66" s="54">
        <f t="shared" si="32"/>
        <v>2667779</v>
      </c>
      <c r="N66" s="55">
        <f t="shared" si="32"/>
        <v>2312699</v>
      </c>
      <c r="O66" s="55">
        <f t="shared" si="32"/>
        <v>30599483.410999998</v>
      </c>
      <c r="P66" s="4"/>
    </row>
    <row r="67" spans="1:16">
      <c r="A67" s="4"/>
      <c r="B67" s="56" t="s">
        <v>59</v>
      </c>
      <c r="C67" s="7">
        <v>1913325</v>
      </c>
      <c r="D67" s="8">
        <v>1654322</v>
      </c>
      <c r="E67" s="7">
        <v>1835230</v>
      </c>
      <c r="F67" s="7">
        <v>1687943</v>
      </c>
      <c r="G67" s="377">
        <v>1838904</v>
      </c>
      <c r="H67" s="7">
        <v>1912996</v>
      </c>
      <c r="I67" s="7">
        <v>1579511</v>
      </c>
      <c r="J67" s="7">
        <v>1873281</v>
      </c>
      <c r="K67" s="7">
        <v>1478643</v>
      </c>
      <c r="L67" s="486">
        <v>1626095.547</v>
      </c>
      <c r="M67" s="7">
        <v>1743238</v>
      </c>
      <c r="N67" s="7">
        <v>1530222</v>
      </c>
      <c r="O67" s="7">
        <f>SUM(C67:N67)</f>
        <v>20673710.546999998</v>
      </c>
      <c r="P67" s="4"/>
    </row>
    <row r="68" spans="1:16">
      <c r="A68" s="4"/>
      <c r="B68" s="56" t="s">
        <v>60</v>
      </c>
      <c r="C68" s="7">
        <v>558980</v>
      </c>
      <c r="D68" s="8">
        <v>490661</v>
      </c>
      <c r="E68" s="7">
        <v>551588</v>
      </c>
      <c r="F68" s="7">
        <v>529037</v>
      </c>
      <c r="G68" s="377">
        <v>643210</v>
      </c>
      <c r="H68" s="7">
        <v>619477</v>
      </c>
      <c r="I68" s="7">
        <v>545757</v>
      </c>
      <c r="J68" s="7">
        <v>643475</v>
      </c>
      <c r="K68" s="7">
        <v>507891</v>
      </c>
      <c r="L68" s="486">
        <v>509047.50800000003</v>
      </c>
      <c r="M68" s="7">
        <v>589192</v>
      </c>
      <c r="N68" s="7">
        <v>480340</v>
      </c>
      <c r="O68" s="7">
        <f>SUM(C68:N68)</f>
        <v>6668655.5080000004</v>
      </c>
      <c r="P68" s="4"/>
    </row>
    <row r="69" spans="1:16">
      <c r="A69" s="4"/>
      <c r="B69" s="56" t="s">
        <v>61</v>
      </c>
      <c r="C69" s="7">
        <v>281446</v>
      </c>
      <c r="D69" s="8">
        <v>216375</v>
      </c>
      <c r="E69" s="7">
        <v>185728</v>
      </c>
      <c r="F69" s="7">
        <v>223716</v>
      </c>
      <c r="G69" s="377">
        <v>242135</v>
      </c>
      <c r="H69" s="7">
        <v>299657</v>
      </c>
      <c r="I69" s="7">
        <v>269852</v>
      </c>
      <c r="J69" s="7">
        <v>318347</v>
      </c>
      <c r="K69" s="7">
        <v>305015</v>
      </c>
      <c r="L69" s="486">
        <v>277360.35600000003</v>
      </c>
      <c r="M69" s="7">
        <v>335349</v>
      </c>
      <c r="N69" s="7">
        <v>302137</v>
      </c>
      <c r="O69" s="7">
        <f>SUM(C69:N69)</f>
        <v>3257117.3560000001</v>
      </c>
      <c r="P69" s="4"/>
    </row>
    <row r="70" spans="1:16">
      <c r="A70" s="4"/>
      <c r="B70" s="34" t="s">
        <v>43</v>
      </c>
      <c r="C70" s="35">
        <f t="shared" ref="C70:O70" si="33">+C71+C72+C73</f>
        <v>2116208</v>
      </c>
      <c r="D70" s="27">
        <f>SUM(D71:D73)</f>
        <v>1937090</v>
      </c>
      <c r="E70" s="35">
        <f t="shared" si="33"/>
        <v>2402909</v>
      </c>
      <c r="F70" s="35">
        <f t="shared" si="33"/>
        <v>1991375</v>
      </c>
      <c r="G70" s="34">
        <f t="shared" si="33"/>
        <v>2403390</v>
      </c>
      <c r="H70" s="35">
        <f t="shared" si="33"/>
        <v>2195519</v>
      </c>
      <c r="I70" s="35">
        <f t="shared" si="33"/>
        <v>2148507</v>
      </c>
      <c r="J70" s="35">
        <f t="shared" si="33"/>
        <v>2418445</v>
      </c>
      <c r="K70" s="35">
        <f t="shared" si="33"/>
        <v>1897787</v>
      </c>
      <c r="L70" s="35">
        <f t="shared" si="33"/>
        <v>2159135.0000000005</v>
      </c>
      <c r="M70" s="35">
        <f t="shared" si="33"/>
        <v>1962254</v>
      </c>
      <c r="N70" s="27">
        <f t="shared" si="33"/>
        <v>1946528</v>
      </c>
      <c r="O70" s="27">
        <f t="shared" si="33"/>
        <v>25579147.000000004</v>
      </c>
      <c r="P70" s="4"/>
    </row>
    <row r="71" spans="1:16">
      <c r="A71" s="4"/>
      <c r="B71" s="56" t="s">
        <v>59</v>
      </c>
      <c r="C71" s="7">
        <v>1507979</v>
      </c>
      <c r="D71" s="8">
        <v>1379114</v>
      </c>
      <c r="E71" s="7">
        <v>1689217</v>
      </c>
      <c r="F71" s="7">
        <v>1406703</v>
      </c>
      <c r="G71" s="377">
        <v>1700810</v>
      </c>
      <c r="H71" s="7">
        <v>1538561</v>
      </c>
      <c r="I71" s="7">
        <v>1488959</v>
      </c>
      <c r="J71" s="7">
        <v>1714179</v>
      </c>
      <c r="K71" s="7">
        <v>1316565</v>
      </c>
      <c r="L71" s="315">
        <v>1486405.221215023</v>
      </c>
      <c r="M71" s="7">
        <v>1373344</v>
      </c>
      <c r="N71" s="7">
        <v>1333500</v>
      </c>
      <c r="O71" s="7">
        <f>SUM(C71:N71)</f>
        <v>17935336.221215025</v>
      </c>
      <c r="P71" s="4"/>
    </row>
    <row r="72" spans="1:16">
      <c r="A72" s="4"/>
      <c r="B72" s="56" t="s">
        <v>60</v>
      </c>
      <c r="C72" s="7">
        <v>477986</v>
      </c>
      <c r="D72" s="8">
        <v>427438</v>
      </c>
      <c r="E72" s="7">
        <v>543028</v>
      </c>
      <c r="F72" s="7">
        <v>455518</v>
      </c>
      <c r="G72" s="377">
        <v>534652</v>
      </c>
      <c r="H72" s="7">
        <v>507945</v>
      </c>
      <c r="I72" s="7">
        <v>521024</v>
      </c>
      <c r="J72" s="7">
        <v>546595</v>
      </c>
      <c r="K72" s="7">
        <v>436425</v>
      </c>
      <c r="L72" s="315">
        <v>502789.8092499848</v>
      </c>
      <c r="M72" s="7">
        <v>457085</v>
      </c>
      <c r="N72" s="7">
        <v>491499</v>
      </c>
      <c r="O72" s="7">
        <f>SUM(C72:N72)</f>
        <v>5901984.809249985</v>
      </c>
      <c r="P72" s="4"/>
    </row>
    <row r="73" spans="1:16">
      <c r="A73" s="4"/>
      <c r="B73" s="56" t="s">
        <v>61</v>
      </c>
      <c r="C73" s="7">
        <v>130243</v>
      </c>
      <c r="D73" s="8">
        <v>130538</v>
      </c>
      <c r="E73" s="7">
        <v>170664</v>
      </c>
      <c r="F73" s="7">
        <v>129154</v>
      </c>
      <c r="G73" s="377">
        <v>167928</v>
      </c>
      <c r="H73" s="7">
        <v>149013</v>
      </c>
      <c r="I73" s="7">
        <v>138524</v>
      </c>
      <c r="J73" s="7">
        <v>157671</v>
      </c>
      <c r="K73" s="7">
        <v>144797</v>
      </c>
      <c r="L73" s="315">
        <v>169939.96953499265</v>
      </c>
      <c r="M73" s="7">
        <v>131825</v>
      </c>
      <c r="N73" s="7">
        <v>121529</v>
      </c>
      <c r="O73" s="7">
        <f>SUM(C73:N73)</f>
        <v>1741825.9695349927</v>
      </c>
      <c r="P73" s="4"/>
    </row>
    <row r="74" spans="1:16">
      <c r="A74" s="4"/>
      <c r="B74" s="34" t="s">
        <v>344</v>
      </c>
      <c r="C74" s="35">
        <f t="shared" ref="C74:O74" si="34">+C75+C76+C77</f>
        <v>572774</v>
      </c>
      <c r="D74" s="27">
        <f>SUM(D75:D77)</f>
        <v>537567</v>
      </c>
      <c r="E74" s="35">
        <f t="shared" si="34"/>
        <v>630938</v>
      </c>
      <c r="F74" s="35">
        <f t="shared" si="34"/>
        <v>599702</v>
      </c>
      <c r="G74" s="34">
        <f t="shared" si="34"/>
        <v>670878</v>
      </c>
      <c r="H74" s="35">
        <f t="shared" si="34"/>
        <v>608263</v>
      </c>
      <c r="I74" s="35">
        <f t="shared" si="34"/>
        <v>643815</v>
      </c>
      <c r="J74" s="35">
        <f t="shared" si="34"/>
        <v>666376</v>
      </c>
      <c r="K74" s="35">
        <f t="shared" si="34"/>
        <v>577542</v>
      </c>
      <c r="L74" s="35">
        <f t="shared" si="34"/>
        <v>684094</v>
      </c>
      <c r="M74" s="35">
        <f t="shared" si="34"/>
        <v>705883</v>
      </c>
      <c r="N74" s="27">
        <f t="shared" si="34"/>
        <v>679679</v>
      </c>
      <c r="O74" s="27">
        <f t="shared" si="34"/>
        <v>7577511</v>
      </c>
      <c r="P74" s="4"/>
    </row>
    <row r="75" spans="1:16">
      <c r="A75" s="4"/>
      <c r="B75" s="56" t="s">
        <v>59</v>
      </c>
      <c r="C75" s="7">
        <v>458548</v>
      </c>
      <c r="D75" s="8">
        <v>430170</v>
      </c>
      <c r="E75" s="7">
        <v>495792</v>
      </c>
      <c r="F75" s="7">
        <v>475782</v>
      </c>
      <c r="G75" s="377">
        <v>534238</v>
      </c>
      <c r="H75" s="7">
        <v>480620</v>
      </c>
      <c r="I75" s="7">
        <v>509454</v>
      </c>
      <c r="J75" s="7">
        <v>525513</v>
      </c>
      <c r="K75" s="7">
        <v>467166</v>
      </c>
      <c r="L75" s="709">
        <v>535388</v>
      </c>
      <c r="M75" s="7">
        <v>548834</v>
      </c>
      <c r="N75" s="7">
        <v>530321</v>
      </c>
      <c r="O75" s="7">
        <f>SUM(C75:N75)</f>
        <v>5991826</v>
      </c>
      <c r="P75" s="4"/>
    </row>
    <row r="76" spans="1:16">
      <c r="A76" s="4"/>
      <c r="B76" s="56" t="s">
        <v>60</v>
      </c>
      <c r="C76" s="7">
        <v>113495</v>
      </c>
      <c r="D76" s="8">
        <v>98491</v>
      </c>
      <c r="E76" s="7">
        <v>121723</v>
      </c>
      <c r="F76" s="7">
        <v>116133</v>
      </c>
      <c r="G76" s="377">
        <v>125966</v>
      </c>
      <c r="H76" s="7">
        <v>119687</v>
      </c>
      <c r="I76" s="7">
        <v>116638</v>
      </c>
      <c r="J76" s="7">
        <v>127396</v>
      </c>
      <c r="K76" s="7">
        <v>103582</v>
      </c>
      <c r="L76" s="709">
        <v>128694</v>
      </c>
      <c r="M76" s="7">
        <v>129678</v>
      </c>
      <c r="N76" s="7">
        <v>120495</v>
      </c>
      <c r="O76" s="7">
        <f>SUM(C76:N76)</f>
        <v>1421978</v>
      </c>
      <c r="P76" s="4"/>
    </row>
    <row r="77" spans="1:16">
      <c r="A77" s="4"/>
      <c r="B77" s="56" t="s">
        <v>61</v>
      </c>
      <c r="C77" s="7">
        <v>731</v>
      </c>
      <c r="D77" s="8">
        <v>8906</v>
      </c>
      <c r="E77" s="7">
        <v>13423</v>
      </c>
      <c r="F77" s="7">
        <v>7787</v>
      </c>
      <c r="G77" s="377">
        <v>10674</v>
      </c>
      <c r="H77" s="7">
        <v>7956</v>
      </c>
      <c r="I77" s="7">
        <v>17723</v>
      </c>
      <c r="J77" s="7">
        <v>13467</v>
      </c>
      <c r="K77" s="7">
        <v>6794</v>
      </c>
      <c r="L77" s="709">
        <v>20012</v>
      </c>
      <c r="M77" s="7">
        <v>27371</v>
      </c>
      <c r="N77" s="7">
        <v>28863</v>
      </c>
      <c r="O77" s="7">
        <f>SUM(C77:N77)</f>
        <v>163707</v>
      </c>
      <c r="P77" s="4"/>
    </row>
    <row r="78" spans="1:16">
      <c r="A78" s="4"/>
      <c r="B78" s="34" t="s">
        <v>45</v>
      </c>
      <c r="C78" s="35">
        <f t="shared" ref="C78:O78" si="35">+C79+C80+C81</f>
        <v>5442733</v>
      </c>
      <c r="D78" s="27">
        <f>SUM(D79:D81)</f>
        <v>4836015</v>
      </c>
      <c r="E78" s="35">
        <f t="shared" si="35"/>
        <v>5606393</v>
      </c>
      <c r="F78" s="35">
        <f t="shared" si="35"/>
        <v>5031773</v>
      </c>
      <c r="G78" s="34">
        <f t="shared" si="35"/>
        <v>5798517</v>
      </c>
      <c r="H78" s="35">
        <f t="shared" si="35"/>
        <v>5635912</v>
      </c>
      <c r="I78" s="35">
        <f t="shared" si="35"/>
        <v>5187442</v>
      </c>
      <c r="J78" s="35">
        <f t="shared" ref="J78" si="36">+J79+J80+J81</f>
        <v>5919924</v>
      </c>
      <c r="K78" s="35">
        <f t="shared" si="35"/>
        <v>4766878</v>
      </c>
      <c r="L78" s="35">
        <f t="shared" ref="L78" si="37">+L79+L80+L81</f>
        <v>5255732.4110000012</v>
      </c>
      <c r="M78" s="35">
        <f t="shared" si="35"/>
        <v>5335916</v>
      </c>
      <c r="N78" s="27">
        <f t="shared" si="35"/>
        <v>4938906</v>
      </c>
      <c r="O78" s="27">
        <f t="shared" si="35"/>
        <v>63756141.410999998</v>
      </c>
      <c r="P78" s="4"/>
    </row>
    <row r="79" spans="1:16">
      <c r="A79" s="4"/>
      <c r="B79" s="34" t="s">
        <v>59</v>
      </c>
      <c r="C79" s="35">
        <f t="shared" ref="C79:O79" si="38">+C67+C71+C75</f>
        <v>3879852</v>
      </c>
      <c r="D79" s="26">
        <f t="shared" si="38"/>
        <v>3463606</v>
      </c>
      <c r="E79" s="35">
        <f t="shared" si="38"/>
        <v>4020239</v>
      </c>
      <c r="F79" s="35">
        <f t="shared" si="38"/>
        <v>3570428</v>
      </c>
      <c r="G79" s="34">
        <f t="shared" si="38"/>
        <v>4073952</v>
      </c>
      <c r="H79" s="35">
        <f t="shared" si="38"/>
        <v>3932177</v>
      </c>
      <c r="I79" s="35">
        <f t="shared" si="38"/>
        <v>3577924</v>
      </c>
      <c r="J79" s="35">
        <f t="shared" ref="J79" si="39">+J67+J71+J75</f>
        <v>4112973</v>
      </c>
      <c r="K79" s="35">
        <f t="shared" si="38"/>
        <v>3262374</v>
      </c>
      <c r="L79" s="35">
        <f t="shared" ref="L79" si="40">+L67+L71+L75</f>
        <v>3647888.768215023</v>
      </c>
      <c r="M79" s="35">
        <f t="shared" si="38"/>
        <v>3665416</v>
      </c>
      <c r="N79" s="27">
        <f t="shared" si="38"/>
        <v>3394043</v>
      </c>
      <c r="O79" s="27">
        <f t="shared" si="38"/>
        <v>44600872.768215023</v>
      </c>
      <c r="P79" s="4"/>
    </row>
    <row r="80" spans="1:16">
      <c r="A80" s="4"/>
      <c r="B80" s="34" t="s">
        <v>60</v>
      </c>
      <c r="C80" s="35">
        <f t="shared" ref="C80:O80" si="41">+C68+C72+C76</f>
        <v>1150461</v>
      </c>
      <c r="D80" s="26">
        <f>+D68+D72+D76</f>
        <v>1016590</v>
      </c>
      <c r="E80" s="35">
        <f t="shared" si="41"/>
        <v>1216339</v>
      </c>
      <c r="F80" s="35">
        <f t="shared" si="41"/>
        <v>1100688</v>
      </c>
      <c r="G80" s="34">
        <f t="shared" si="41"/>
        <v>1303828</v>
      </c>
      <c r="H80" s="35">
        <f t="shared" si="41"/>
        <v>1247109</v>
      </c>
      <c r="I80" s="35">
        <f t="shared" si="41"/>
        <v>1183419</v>
      </c>
      <c r="J80" s="35">
        <f t="shared" ref="J80" si="42">+J68+J72+J76</f>
        <v>1317466</v>
      </c>
      <c r="K80" s="35">
        <f t="shared" si="41"/>
        <v>1047898</v>
      </c>
      <c r="L80" s="35">
        <f t="shared" ref="L80" si="43">+L68+L72+L76</f>
        <v>1140531.3172499849</v>
      </c>
      <c r="M80" s="35">
        <f t="shared" si="41"/>
        <v>1175955</v>
      </c>
      <c r="N80" s="27">
        <f t="shared" si="41"/>
        <v>1092334</v>
      </c>
      <c r="O80" s="27">
        <f t="shared" si="41"/>
        <v>13992618.317249985</v>
      </c>
      <c r="P80" s="4"/>
    </row>
    <row r="81" spans="1:16">
      <c r="A81" s="4"/>
      <c r="B81" s="36" t="s">
        <v>61</v>
      </c>
      <c r="C81" s="35">
        <f t="shared" ref="C81:O81" si="44">+C69+C73+C77</f>
        <v>412420</v>
      </c>
      <c r="D81" s="26">
        <f>+D69+D73+D77</f>
        <v>355819</v>
      </c>
      <c r="E81" s="59">
        <f t="shared" si="44"/>
        <v>369815</v>
      </c>
      <c r="F81" s="59">
        <f t="shared" si="44"/>
        <v>360657</v>
      </c>
      <c r="G81" s="36">
        <f t="shared" si="44"/>
        <v>420737</v>
      </c>
      <c r="H81" s="59">
        <f t="shared" si="44"/>
        <v>456626</v>
      </c>
      <c r="I81" s="59">
        <f t="shared" si="44"/>
        <v>426099</v>
      </c>
      <c r="J81" s="59">
        <f t="shared" ref="J81" si="45">+J69+J73+J77</f>
        <v>489485</v>
      </c>
      <c r="K81" s="59">
        <f t="shared" si="44"/>
        <v>456606</v>
      </c>
      <c r="L81" s="59">
        <f t="shared" ref="L81" si="46">+L69+L73+L77</f>
        <v>467312.32553499268</v>
      </c>
      <c r="M81" s="59">
        <f t="shared" si="44"/>
        <v>494545</v>
      </c>
      <c r="N81" s="60">
        <f t="shared" si="44"/>
        <v>452529</v>
      </c>
      <c r="O81" s="60">
        <f t="shared" si="44"/>
        <v>5162650.3255349929</v>
      </c>
      <c r="P81" s="4"/>
    </row>
    <row r="82" spans="1:16">
      <c r="A82" s="4"/>
      <c r="B82" s="36" t="s">
        <v>301</v>
      </c>
      <c r="C82" s="63">
        <f t="shared" ref="C82:O82" si="47">+C83+C84</f>
        <v>432666</v>
      </c>
      <c r="D82" s="330">
        <f t="shared" si="47"/>
        <v>447184</v>
      </c>
      <c r="E82" s="63">
        <f t="shared" si="47"/>
        <v>528702</v>
      </c>
      <c r="F82" s="63">
        <f t="shared" si="47"/>
        <v>465554</v>
      </c>
      <c r="G82" s="373">
        <f t="shared" si="47"/>
        <v>517205</v>
      </c>
      <c r="H82" s="63">
        <f t="shared" si="47"/>
        <v>496910</v>
      </c>
      <c r="I82" s="63">
        <f t="shared" si="47"/>
        <v>493457</v>
      </c>
      <c r="J82" s="63">
        <f t="shared" si="47"/>
        <v>555924</v>
      </c>
      <c r="K82" s="63">
        <f t="shared" si="47"/>
        <v>440938</v>
      </c>
      <c r="L82" s="63">
        <f t="shared" ref="L82" si="48">+L83+L84</f>
        <v>541123.87800000003</v>
      </c>
      <c r="M82" s="63">
        <f t="shared" si="47"/>
        <v>499355</v>
      </c>
      <c r="N82" s="330">
        <f t="shared" si="47"/>
        <v>471033</v>
      </c>
      <c r="O82" s="330">
        <f t="shared" si="47"/>
        <v>5890051.8780000005</v>
      </c>
      <c r="P82" s="4"/>
    </row>
    <row r="83" spans="1:16">
      <c r="A83" s="4"/>
      <c r="B83" s="56" t="s">
        <v>237</v>
      </c>
      <c r="C83" s="25">
        <v>305822</v>
      </c>
      <c r="D83" s="26">
        <v>301591</v>
      </c>
      <c r="E83" s="7">
        <v>360795</v>
      </c>
      <c r="F83" s="7">
        <v>304496</v>
      </c>
      <c r="G83" s="377">
        <v>343547</v>
      </c>
      <c r="H83" s="7">
        <v>319157</v>
      </c>
      <c r="I83" s="32">
        <v>329674</v>
      </c>
      <c r="J83" s="32">
        <v>395557</v>
      </c>
      <c r="K83" s="7">
        <v>263679</v>
      </c>
      <c r="L83" s="710">
        <v>343774.87800000003</v>
      </c>
      <c r="M83" s="7">
        <v>319148</v>
      </c>
      <c r="N83" s="8">
        <v>305767</v>
      </c>
      <c r="O83" s="27">
        <f t="shared" ref="O83:O84" si="49">SUM(C83:N83)</f>
        <v>3893007.878</v>
      </c>
      <c r="P83" s="4"/>
    </row>
    <row r="84" spans="1:16">
      <c r="A84" s="4"/>
      <c r="B84" s="56" t="s">
        <v>268</v>
      </c>
      <c r="C84" s="25">
        <v>126844</v>
      </c>
      <c r="D84" s="26">
        <v>145593</v>
      </c>
      <c r="E84" s="7">
        <v>167907</v>
      </c>
      <c r="F84" s="7">
        <v>161058</v>
      </c>
      <c r="G84" s="392">
        <v>173658</v>
      </c>
      <c r="H84" s="474">
        <v>177753</v>
      </c>
      <c r="I84" s="474">
        <v>163783</v>
      </c>
      <c r="J84" s="474">
        <v>160367</v>
      </c>
      <c r="K84" s="7">
        <v>177259</v>
      </c>
      <c r="L84" s="710">
        <v>197349</v>
      </c>
      <c r="M84" s="7">
        <v>180207</v>
      </c>
      <c r="N84" s="8">
        <v>165266</v>
      </c>
      <c r="O84" s="60">
        <f t="shared" si="49"/>
        <v>1997044</v>
      </c>
      <c r="P84" s="4"/>
    </row>
    <row r="85" spans="1:16" ht="18.75" customHeight="1" thickBot="1">
      <c r="A85" s="4"/>
      <c r="B85" s="49" t="s">
        <v>46</v>
      </c>
      <c r="C85" s="46">
        <f t="shared" ref="C85:O85" si="50">+C82+C78</f>
        <v>5875399</v>
      </c>
      <c r="D85" s="61">
        <f t="shared" si="50"/>
        <v>5283199</v>
      </c>
      <c r="E85" s="46">
        <f t="shared" si="50"/>
        <v>6135095</v>
      </c>
      <c r="F85" s="46">
        <f t="shared" si="50"/>
        <v>5497327</v>
      </c>
      <c r="G85" s="49">
        <f t="shared" si="50"/>
        <v>6315722</v>
      </c>
      <c r="H85" s="46">
        <f t="shared" si="50"/>
        <v>6132822</v>
      </c>
      <c r="I85" s="46">
        <f t="shared" si="50"/>
        <v>5680899</v>
      </c>
      <c r="J85" s="46">
        <f t="shared" si="50"/>
        <v>6475848</v>
      </c>
      <c r="K85" s="46">
        <f t="shared" si="50"/>
        <v>5207816</v>
      </c>
      <c r="L85" s="46">
        <f t="shared" si="50"/>
        <v>5796856.2890000008</v>
      </c>
      <c r="M85" s="46">
        <f t="shared" si="50"/>
        <v>5835271</v>
      </c>
      <c r="N85" s="61">
        <f t="shared" si="50"/>
        <v>5409939</v>
      </c>
      <c r="O85" s="61">
        <f t="shared" si="50"/>
        <v>69646193.289000005</v>
      </c>
      <c r="P85" s="4"/>
    </row>
    <row r="86" spans="1:16" ht="13.5" thickTop="1">
      <c r="A86" s="4"/>
      <c r="B86" s="774" t="s">
        <v>363</v>
      </c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4"/>
    </row>
    <row r="87" spans="1:1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2" t="s">
        <v>9</v>
      </c>
      <c r="P88" s="4"/>
    </row>
    <row r="89" spans="1:1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</sheetData>
  <mergeCells count="16">
    <mergeCell ref="B2:O2"/>
    <mergeCell ref="B3:O3"/>
    <mergeCell ref="B4:O4"/>
    <mergeCell ref="B5:O5"/>
    <mergeCell ref="B33:O33"/>
    <mergeCell ref="B57:O57"/>
    <mergeCell ref="B28:O28"/>
    <mergeCell ref="B31:O31"/>
    <mergeCell ref="B32:O32"/>
    <mergeCell ref="B34:O34"/>
    <mergeCell ref="B63:O63"/>
    <mergeCell ref="B86:O86"/>
    <mergeCell ref="B60:O60"/>
    <mergeCell ref="B61:O61"/>
    <mergeCell ref="B62:O62"/>
    <mergeCell ref="B64:O64"/>
  </mergeCells>
  <phoneticPr fontId="0" type="noConversion"/>
  <hyperlinks>
    <hyperlink ref="O88" location="INDICE!C3" display="Volver al Indice"/>
    <hyperlink ref="B1" location="INDICE!C3" display="Volver al Indice"/>
  </hyperlinks>
  <printOptions horizontalCentered="1"/>
  <pageMargins left="0.15748031496062992" right="0.15748031496062992" top="0.47244094488188981" bottom="0.98425196850393704" header="0.43307086614173229" footer="0"/>
  <pageSetup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7"/>
  <sheetViews>
    <sheetView topLeftCell="B1" zoomScale="90" zoomScaleNormal="90" workbookViewId="0">
      <selection activeCell="A8" sqref="A8"/>
    </sheetView>
  </sheetViews>
  <sheetFormatPr baseColWidth="10" defaultRowHeight="12.75"/>
  <cols>
    <col min="1" max="1" width="26.85546875" customWidth="1"/>
  </cols>
  <sheetData>
    <row r="1" spans="1:15" ht="15">
      <c r="A1" s="760" t="s">
        <v>355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</row>
    <row r="2" spans="1:15" ht="15.75">
      <c r="A2" s="754" t="s">
        <v>401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</row>
    <row r="3" spans="1:15" ht="13.5" thickBot="1">
      <c r="A3" s="2" t="s">
        <v>9</v>
      </c>
      <c r="B3" s="5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ht="13.5" thickTop="1">
      <c r="A4" s="48"/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30" t="s">
        <v>10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11</v>
      </c>
      <c r="M4" s="30" t="s">
        <v>12</v>
      </c>
      <c r="N4" s="30" t="s">
        <v>13</v>
      </c>
    </row>
    <row r="5" spans="1:15">
      <c r="A5" s="31" t="s">
        <v>42</v>
      </c>
      <c r="B5" s="54">
        <f t="shared" ref="B5" si="0">+B6+B7</f>
        <v>8727</v>
      </c>
      <c r="C5" s="54">
        <f t="shared" ref="C5:N5" si="1">+C6+C7</f>
        <v>8847</v>
      </c>
      <c r="D5" s="54">
        <f t="shared" si="1"/>
        <v>9052</v>
      </c>
      <c r="E5" s="54">
        <f t="shared" si="1"/>
        <v>9266</v>
      </c>
      <c r="F5" s="54">
        <f t="shared" si="1"/>
        <v>9397</v>
      </c>
      <c r="G5" s="55">
        <f t="shared" si="1"/>
        <v>9490</v>
      </c>
      <c r="H5" s="55">
        <f t="shared" si="1"/>
        <v>9549</v>
      </c>
      <c r="I5" s="55">
        <f t="shared" si="1"/>
        <v>9597</v>
      </c>
      <c r="J5" s="55">
        <f t="shared" si="1"/>
        <v>9252</v>
      </c>
      <c r="K5" s="55">
        <f t="shared" si="1"/>
        <v>9406</v>
      </c>
      <c r="L5" s="55">
        <f t="shared" si="1"/>
        <v>9542</v>
      </c>
      <c r="M5" s="55">
        <f t="shared" si="1"/>
        <v>9624</v>
      </c>
      <c r="N5" s="55">
        <f t="shared" si="1"/>
        <v>9312.4166666666661</v>
      </c>
    </row>
    <row r="6" spans="1:15">
      <c r="A6" s="56" t="s">
        <v>59</v>
      </c>
      <c r="B6" s="3">
        <v>7977</v>
      </c>
      <c r="C6" s="3">
        <v>8099</v>
      </c>
      <c r="D6" s="7">
        <v>8301</v>
      </c>
      <c r="E6" s="7">
        <v>8515</v>
      </c>
      <c r="F6" s="7">
        <v>8641</v>
      </c>
      <c r="G6" s="8">
        <v>8727</v>
      </c>
      <c r="H6" s="7">
        <v>8789</v>
      </c>
      <c r="I6" s="7">
        <v>8832</v>
      </c>
      <c r="J6" s="7">
        <v>8491</v>
      </c>
      <c r="K6" s="7">
        <v>8644</v>
      </c>
      <c r="L6" s="7">
        <v>8777</v>
      </c>
      <c r="M6" s="7">
        <v>8858</v>
      </c>
      <c r="N6" s="27">
        <f t="shared" ref="N6:N17" si="2">AVERAGE(B6:M6)</f>
        <v>8554.25</v>
      </c>
      <c r="O6" s="11"/>
    </row>
    <row r="7" spans="1:15">
      <c r="A7" s="56" t="s">
        <v>61</v>
      </c>
      <c r="B7" s="3">
        <v>750</v>
      </c>
      <c r="C7" s="3">
        <v>748</v>
      </c>
      <c r="D7" s="7">
        <v>751</v>
      </c>
      <c r="E7" s="7">
        <v>751</v>
      </c>
      <c r="F7" s="7">
        <v>756</v>
      </c>
      <c r="G7" s="8">
        <v>763</v>
      </c>
      <c r="H7" s="7">
        <v>760</v>
      </c>
      <c r="I7" s="7">
        <v>765</v>
      </c>
      <c r="J7" s="7">
        <v>761</v>
      </c>
      <c r="K7" s="7">
        <v>762</v>
      </c>
      <c r="L7" s="7">
        <v>765</v>
      </c>
      <c r="M7" s="7">
        <v>766</v>
      </c>
      <c r="N7" s="27">
        <f t="shared" si="2"/>
        <v>758.16666666666663</v>
      </c>
      <c r="O7" s="11"/>
    </row>
    <row r="8" spans="1:15">
      <c r="A8" s="34" t="s">
        <v>274</v>
      </c>
      <c r="B8" s="253">
        <f>SUM(B9:B10)</f>
        <v>8317</v>
      </c>
      <c r="C8" s="253">
        <f>SUM(C9:C10)</f>
        <v>8359</v>
      </c>
      <c r="D8" s="35">
        <f t="shared" ref="D8:N8" si="3">+D9+D10</f>
        <v>8415</v>
      </c>
      <c r="E8" s="35">
        <f t="shared" si="3"/>
        <v>8102</v>
      </c>
      <c r="F8" s="35">
        <f t="shared" si="3"/>
        <v>8280</v>
      </c>
      <c r="G8" s="27">
        <f t="shared" si="3"/>
        <v>8427</v>
      </c>
      <c r="H8" s="27">
        <f t="shared" si="3"/>
        <v>8483</v>
      </c>
      <c r="I8" s="27">
        <f t="shared" si="3"/>
        <v>8531</v>
      </c>
      <c r="J8" s="27">
        <f t="shared" si="3"/>
        <v>8273</v>
      </c>
      <c r="K8" s="27">
        <f t="shared" si="3"/>
        <v>8403</v>
      </c>
      <c r="L8" s="27">
        <f t="shared" si="3"/>
        <v>8487</v>
      </c>
      <c r="M8" s="27">
        <f t="shared" si="3"/>
        <v>8558</v>
      </c>
      <c r="N8" s="27">
        <f t="shared" si="3"/>
        <v>8386.25</v>
      </c>
      <c r="O8" s="11"/>
    </row>
    <row r="9" spans="1:15">
      <c r="A9" s="56" t="s">
        <v>59</v>
      </c>
      <c r="B9" s="3">
        <v>7674</v>
      </c>
      <c r="C9" s="3">
        <v>7715</v>
      </c>
      <c r="D9" s="7">
        <v>7770</v>
      </c>
      <c r="E9" s="7">
        <v>7460</v>
      </c>
      <c r="F9" s="7">
        <v>7629</v>
      </c>
      <c r="G9" s="8">
        <v>7773</v>
      </c>
      <c r="H9" s="7">
        <v>7832</v>
      </c>
      <c r="I9" s="7">
        <v>7879</v>
      </c>
      <c r="J9" s="7">
        <v>7620</v>
      </c>
      <c r="K9" s="7">
        <v>7751</v>
      </c>
      <c r="L9" s="7">
        <v>7835</v>
      </c>
      <c r="M9" s="7">
        <v>7908</v>
      </c>
      <c r="N9" s="27">
        <f t="shared" si="2"/>
        <v>7737.166666666667</v>
      </c>
      <c r="O9" s="11"/>
    </row>
    <row r="10" spans="1:15">
      <c r="A10" s="56" t="s">
        <v>61</v>
      </c>
      <c r="B10" s="3">
        <v>643</v>
      </c>
      <c r="C10" s="3">
        <v>644</v>
      </c>
      <c r="D10" s="7">
        <v>645</v>
      </c>
      <c r="E10" s="7">
        <v>642</v>
      </c>
      <c r="F10" s="7">
        <v>651</v>
      </c>
      <c r="G10" s="8">
        <v>654</v>
      </c>
      <c r="H10" s="7">
        <v>651</v>
      </c>
      <c r="I10" s="7">
        <v>652</v>
      </c>
      <c r="J10" s="7">
        <v>653</v>
      </c>
      <c r="K10" s="7">
        <v>652</v>
      </c>
      <c r="L10" s="7">
        <v>652</v>
      </c>
      <c r="M10" s="7">
        <v>650</v>
      </c>
      <c r="N10" s="27">
        <f t="shared" si="2"/>
        <v>649.08333333333337</v>
      </c>
      <c r="O10" s="11"/>
    </row>
    <row r="11" spans="1:15">
      <c r="A11" s="34" t="s">
        <v>344</v>
      </c>
      <c r="B11" s="253">
        <f>SUM(B12:B13)</f>
        <v>2617</v>
      </c>
      <c r="C11" s="253">
        <f>SUM(C12:C13)</f>
        <v>2689</v>
      </c>
      <c r="D11" s="35">
        <f t="shared" ref="D11:N11" si="4">+D12+D13</f>
        <v>2759</v>
      </c>
      <c r="E11" s="35">
        <f t="shared" si="4"/>
        <v>2841</v>
      </c>
      <c r="F11" s="35">
        <f t="shared" si="4"/>
        <v>2863</v>
      </c>
      <c r="G11" s="35">
        <f t="shared" si="4"/>
        <v>2880</v>
      </c>
      <c r="H11" s="27">
        <f t="shared" si="4"/>
        <v>2890</v>
      </c>
      <c r="I11" s="27">
        <f t="shared" si="4"/>
        <v>2656</v>
      </c>
      <c r="J11" s="27">
        <f t="shared" si="4"/>
        <v>2802</v>
      </c>
      <c r="K11" s="27">
        <f t="shared" si="4"/>
        <v>2846</v>
      </c>
      <c r="L11" s="27">
        <f t="shared" si="4"/>
        <v>2868</v>
      </c>
      <c r="M11" s="27">
        <f t="shared" si="4"/>
        <v>2889</v>
      </c>
      <c r="N11" s="27">
        <f t="shared" si="4"/>
        <v>2800</v>
      </c>
      <c r="O11" s="11"/>
    </row>
    <row r="12" spans="1:15">
      <c r="A12" s="56" t="s">
        <v>59</v>
      </c>
      <c r="B12" s="3">
        <v>2470</v>
      </c>
      <c r="C12" s="3">
        <v>2544</v>
      </c>
      <c r="D12" s="7">
        <v>2613</v>
      </c>
      <c r="E12" s="7">
        <v>2692</v>
      </c>
      <c r="F12" s="7">
        <v>2712</v>
      </c>
      <c r="G12" s="8">
        <v>2730</v>
      </c>
      <c r="H12" s="7">
        <v>2739</v>
      </c>
      <c r="I12" s="7">
        <v>2504</v>
      </c>
      <c r="J12" s="7">
        <v>2649</v>
      </c>
      <c r="K12" s="7">
        <v>2692</v>
      </c>
      <c r="L12" s="7">
        <v>2715</v>
      </c>
      <c r="M12" s="7">
        <v>2736</v>
      </c>
      <c r="N12" s="27">
        <f t="shared" si="2"/>
        <v>2649.6666666666665</v>
      </c>
      <c r="O12" s="11"/>
    </row>
    <row r="13" spans="1:15">
      <c r="A13" s="56" t="s">
        <v>61</v>
      </c>
      <c r="B13" s="3">
        <v>147</v>
      </c>
      <c r="C13" s="3">
        <v>145</v>
      </c>
      <c r="D13" s="7">
        <v>146</v>
      </c>
      <c r="E13" s="7">
        <v>149</v>
      </c>
      <c r="F13" s="7">
        <v>151</v>
      </c>
      <c r="G13" s="8">
        <v>150</v>
      </c>
      <c r="H13" s="7">
        <v>151</v>
      </c>
      <c r="I13" s="7">
        <v>152</v>
      </c>
      <c r="J13" s="7">
        <v>153</v>
      </c>
      <c r="K13" s="7">
        <v>154</v>
      </c>
      <c r="L13" s="7">
        <v>153</v>
      </c>
      <c r="M13" s="7">
        <v>153</v>
      </c>
      <c r="N13" s="27">
        <f t="shared" si="2"/>
        <v>150.33333333333334</v>
      </c>
      <c r="O13" s="11"/>
    </row>
    <row r="14" spans="1:15" ht="15">
      <c r="A14" s="402" t="s">
        <v>45</v>
      </c>
      <c r="B14" s="404">
        <f>SUM(B15:B16)</f>
        <v>19661</v>
      </c>
      <c r="C14" s="404">
        <f>SUM(C15:C16)</f>
        <v>19895</v>
      </c>
      <c r="D14" s="403">
        <f t="shared" ref="D14:M14" si="5">+D15+D16</f>
        <v>20226</v>
      </c>
      <c r="E14" s="403">
        <f t="shared" si="5"/>
        <v>20209</v>
      </c>
      <c r="F14" s="403">
        <f t="shared" si="5"/>
        <v>20540</v>
      </c>
      <c r="G14" s="400">
        <f t="shared" si="5"/>
        <v>20797</v>
      </c>
      <c r="H14" s="400">
        <f t="shared" si="5"/>
        <v>20922</v>
      </c>
      <c r="I14" s="400">
        <f t="shared" si="5"/>
        <v>20784</v>
      </c>
      <c r="J14" s="400">
        <f t="shared" si="5"/>
        <v>20327</v>
      </c>
      <c r="K14" s="400">
        <f t="shared" si="5"/>
        <v>20655</v>
      </c>
      <c r="L14" s="400">
        <f t="shared" si="5"/>
        <v>20897</v>
      </c>
      <c r="M14" s="400">
        <f t="shared" si="5"/>
        <v>21071</v>
      </c>
      <c r="N14" s="400">
        <f t="shared" ref="N14" si="6">+N15+N16</f>
        <v>20498.666666666668</v>
      </c>
      <c r="O14" s="11"/>
    </row>
    <row r="15" spans="1:15" ht="15">
      <c r="A15" s="402" t="s">
        <v>59</v>
      </c>
      <c r="B15" s="404">
        <f t="shared" ref="B15" si="7">+B6+B9+B12</f>
        <v>18121</v>
      </c>
      <c r="C15" s="404">
        <f t="shared" ref="C15:M16" si="8">+C6+C9+C12</f>
        <v>18358</v>
      </c>
      <c r="D15" s="403">
        <f t="shared" si="8"/>
        <v>18684</v>
      </c>
      <c r="E15" s="403">
        <f t="shared" si="8"/>
        <v>18667</v>
      </c>
      <c r="F15" s="403">
        <f t="shared" si="8"/>
        <v>18982</v>
      </c>
      <c r="G15" s="400">
        <f t="shared" si="8"/>
        <v>19230</v>
      </c>
      <c r="H15" s="400">
        <f t="shared" si="8"/>
        <v>19360</v>
      </c>
      <c r="I15" s="400">
        <f t="shared" si="8"/>
        <v>19215</v>
      </c>
      <c r="J15" s="400">
        <f t="shared" si="8"/>
        <v>18760</v>
      </c>
      <c r="K15" s="400">
        <f t="shared" si="8"/>
        <v>19087</v>
      </c>
      <c r="L15" s="400">
        <f t="shared" si="8"/>
        <v>19327</v>
      </c>
      <c r="M15" s="400">
        <f t="shared" si="8"/>
        <v>19502</v>
      </c>
      <c r="N15" s="400">
        <f t="shared" ref="N15" si="9">+N6+N9+N12</f>
        <v>18941.083333333336</v>
      </c>
      <c r="O15" s="11"/>
    </row>
    <row r="16" spans="1:15" ht="15">
      <c r="A16" s="405" t="s">
        <v>61</v>
      </c>
      <c r="B16" s="404">
        <f t="shared" ref="B16" si="10">+B7+B10+B13</f>
        <v>1540</v>
      </c>
      <c r="C16" s="404">
        <f t="shared" si="8"/>
        <v>1537</v>
      </c>
      <c r="D16" s="403">
        <f t="shared" si="8"/>
        <v>1542</v>
      </c>
      <c r="E16" s="406">
        <f t="shared" si="8"/>
        <v>1542</v>
      </c>
      <c r="F16" s="406">
        <f t="shared" si="8"/>
        <v>1558</v>
      </c>
      <c r="G16" s="407">
        <f t="shared" si="8"/>
        <v>1567</v>
      </c>
      <c r="H16" s="407">
        <f t="shared" si="8"/>
        <v>1562</v>
      </c>
      <c r="I16" s="407">
        <f t="shared" si="8"/>
        <v>1569</v>
      </c>
      <c r="J16" s="407">
        <f t="shared" si="8"/>
        <v>1567</v>
      </c>
      <c r="K16" s="407">
        <f t="shared" si="8"/>
        <v>1568</v>
      </c>
      <c r="L16" s="407">
        <f t="shared" si="8"/>
        <v>1570</v>
      </c>
      <c r="M16" s="407">
        <f t="shared" si="8"/>
        <v>1569</v>
      </c>
      <c r="N16" s="407">
        <f t="shared" ref="N16" si="11">+N7+N10+N13</f>
        <v>1557.5833333333333</v>
      </c>
      <c r="O16" s="11"/>
    </row>
    <row r="17" spans="1:24" ht="15">
      <c r="A17" s="405" t="s">
        <v>301</v>
      </c>
      <c r="B17" s="409">
        <v>12572</v>
      </c>
      <c r="C17" s="409">
        <v>12566</v>
      </c>
      <c r="D17" s="408">
        <v>12541</v>
      </c>
      <c r="E17" s="403">
        <v>12585</v>
      </c>
      <c r="F17" s="403">
        <v>12666</v>
      </c>
      <c r="G17" s="400">
        <v>12819</v>
      </c>
      <c r="H17" s="403">
        <v>12896</v>
      </c>
      <c r="I17" s="403">
        <v>12933</v>
      </c>
      <c r="J17" s="403">
        <v>12627</v>
      </c>
      <c r="K17" s="403">
        <v>12685</v>
      </c>
      <c r="L17" s="403">
        <v>12774</v>
      </c>
      <c r="M17" s="403">
        <v>12841</v>
      </c>
      <c r="N17" s="410">
        <f t="shared" si="2"/>
        <v>12708.75</v>
      </c>
      <c r="O17" s="11"/>
    </row>
    <row r="18" spans="1:24" ht="22.5" customHeight="1" thickBot="1">
      <c r="A18" s="49" t="s">
        <v>46</v>
      </c>
      <c r="B18" s="311">
        <f t="shared" ref="B18" si="12">+B17+B14</f>
        <v>32233</v>
      </c>
      <c r="C18" s="311">
        <f t="shared" ref="C18:N18" si="13">+C17+C14</f>
        <v>32461</v>
      </c>
      <c r="D18" s="311">
        <f t="shared" si="13"/>
        <v>32767</v>
      </c>
      <c r="E18" s="311">
        <f t="shared" si="13"/>
        <v>32794</v>
      </c>
      <c r="F18" s="311">
        <f t="shared" si="13"/>
        <v>33206</v>
      </c>
      <c r="G18" s="312">
        <f t="shared" si="13"/>
        <v>33616</v>
      </c>
      <c r="H18" s="312">
        <f t="shared" si="13"/>
        <v>33818</v>
      </c>
      <c r="I18" s="312">
        <f t="shared" si="13"/>
        <v>33717</v>
      </c>
      <c r="J18" s="312">
        <f t="shared" si="13"/>
        <v>32954</v>
      </c>
      <c r="K18" s="312">
        <f t="shared" si="13"/>
        <v>33340</v>
      </c>
      <c r="L18" s="312">
        <f t="shared" si="13"/>
        <v>33671</v>
      </c>
      <c r="M18" s="312">
        <f t="shared" si="13"/>
        <v>33912</v>
      </c>
      <c r="N18" s="312">
        <f t="shared" si="13"/>
        <v>33207.416666666672</v>
      </c>
      <c r="O18" s="11"/>
    </row>
    <row r="19" spans="1:24" ht="13.5" thickTop="1">
      <c r="A19" s="301" t="s">
        <v>366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1"/>
    </row>
    <row r="20" spans="1:24">
      <c r="B20" s="24"/>
      <c r="C20" s="24"/>
      <c r="D20" s="24"/>
      <c r="E20" s="24"/>
      <c r="F20" s="24"/>
      <c r="G20" s="24"/>
    </row>
    <row r="21" spans="1:24">
      <c r="A21" s="2" t="s">
        <v>9</v>
      </c>
    </row>
    <row r="22" spans="1:24" ht="15">
      <c r="A22" s="777" t="s">
        <v>354</v>
      </c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</row>
    <row r="23" spans="1:24" ht="15.75">
      <c r="A23" s="754" t="s">
        <v>401</v>
      </c>
      <c r="B23" s="754"/>
      <c r="C23" s="754"/>
      <c r="D23" s="754"/>
      <c r="E23" s="754"/>
      <c r="F23" s="754"/>
      <c r="G23" s="754"/>
      <c r="H23" s="754"/>
      <c r="I23" s="754"/>
      <c r="J23" s="754"/>
      <c r="K23" s="754"/>
      <c r="L23" s="754"/>
      <c r="M23" s="754"/>
      <c r="N23" s="754"/>
    </row>
    <row r="24" spans="1:24" ht="13.5" thickBot="1"/>
    <row r="25" spans="1:24" ht="19.5" customHeight="1" thickTop="1">
      <c r="A25" s="306" t="s">
        <v>283</v>
      </c>
      <c r="B25" s="43" t="s">
        <v>0</v>
      </c>
      <c r="C25" s="43" t="s">
        <v>1</v>
      </c>
      <c r="D25" s="43" t="s">
        <v>2</v>
      </c>
      <c r="E25" s="43" t="s">
        <v>3</v>
      </c>
      <c r="F25" s="43" t="s">
        <v>4</v>
      </c>
      <c r="G25" s="43" t="s">
        <v>10</v>
      </c>
      <c r="H25" s="43" t="s">
        <v>5</v>
      </c>
      <c r="I25" s="43" t="s">
        <v>6</v>
      </c>
      <c r="J25" s="43" t="s">
        <v>7</v>
      </c>
      <c r="K25" s="43" t="s">
        <v>8</v>
      </c>
      <c r="L25" s="43" t="s">
        <v>11</v>
      </c>
      <c r="M25" s="43" t="s">
        <v>12</v>
      </c>
      <c r="N25" s="69" t="s">
        <v>13</v>
      </c>
    </row>
    <row r="26" spans="1:24" ht="23.25" customHeight="1">
      <c r="A26" s="692" t="s">
        <v>41</v>
      </c>
      <c r="B26" s="693">
        <f>+B33+B39+B45+B51</f>
        <v>32233</v>
      </c>
      <c r="C26" s="693">
        <f t="shared" ref="C26:K26" si="14">+C33+C39+C45+C51</f>
        <v>32461</v>
      </c>
      <c r="D26" s="693">
        <f t="shared" si="14"/>
        <v>32767</v>
      </c>
      <c r="E26" s="693">
        <f t="shared" si="14"/>
        <v>32794</v>
      </c>
      <c r="F26" s="693">
        <f t="shared" si="14"/>
        <v>33206</v>
      </c>
      <c r="G26" s="693">
        <f t="shared" si="14"/>
        <v>33616</v>
      </c>
      <c r="H26" s="693">
        <f t="shared" si="14"/>
        <v>33818</v>
      </c>
      <c r="I26" s="693">
        <f t="shared" si="14"/>
        <v>33717</v>
      </c>
      <c r="J26" s="693">
        <f t="shared" si="14"/>
        <v>32954</v>
      </c>
      <c r="K26" s="693">
        <f t="shared" si="14"/>
        <v>33340</v>
      </c>
      <c r="L26" s="693">
        <f t="shared" ref="L26:M26" si="15">+L33+L39+L45+L51</f>
        <v>33671</v>
      </c>
      <c r="M26" s="693">
        <f t="shared" si="15"/>
        <v>33912</v>
      </c>
      <c r="N26" s="410">
        <f t="shared" ref="N26:N32" si="16">AVERAGE(B26:M26)</f>
        <v>33207.416666666664</v>
      </c>
      <c r="O26" s="175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23.25" customHeight="1">
      <c r="A27" s="398" t="s">
        <v>276</v>
      </c>
      <c r="B27" s="308">
        <f>+B34+B40+B46+B52</f>
        <v>6009</v>
      </c>
      <c r="C27" s="308">
        <f t="shared" ref="C27:K27" si="17">+C34+C40+C46+C52</f>
        <v>6008</v>
      </c>
      <c r="D27" s="308">
        <f t="shared" si="17"/>
        <v>6029</v>
      </c>
      <c r="E27" s="308">
        <f t="shared" si="17"/>
        <v>6054</v>
      </c>
      <c r="F27" s="308">
        <f t="shared" si="17"/>
        <v>6080</v>
      </c>
      <c r="G27" s="308">
        <f t="shared" si="17"/>
        <v>6098</v>
      </c>
      <c r="H27" s="308">
        <f t="shared" si="17"/>
        <v>6099</v>
      </c>
      <c r="I27" s="308">
        <f t="shared" si="17"/>
        <v>6110</v>
      </c>
      <c r="J27" s="308">
        <f t="shared" si="17"/>
        <v>6102</v>
      </c>
      <c r="K27" s="308">
        <f t="shared" si="17"/>
        <v>6094</v>
      </c>
      <c r="L27" s="308">
        <f t="shared" ref="L27:M27" si="18">+L34+L40+L46+L52</f>
        <v>6088</v>
      </c>
      <c r="M27" s="308">
        <f t="shared" si="18"/>
        <v>6105</v>
      </c>
      <c r="N27" s="400">
        <f t="shared" si="16"/>
        <v>6073</v>
      </c>
      <c r="O27" s="175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23.25" customHeight="1">
      <c r="A28" s="398" t="s">
        <v>277</v>
      </c>
      <c r="B28" s="308">
        <f t="shared" ref="B28:K28" si="19">+B35+B41+B47+B53</f>
        <v>7146</v>
      </c>
      <c r="C28" s="308">
        <f t="shared" si="19"/>
        <v>7136</v>
      </c>
      <c r="D28" s="308">
        <f t="shared" si="19"/>
        <v>7092</v>
      </c>
      <c r="E28" s="308">
        <f t="shared" si="19"/>
        <v>7106</v>
      </c>
      <c r="F28" s="308">
        <f t="shared" si="19"/>
        <v>7092</v>
      </c>
      <c r="G28" s="308">
        <f t="shared" si="19"/>
        <v>7092</v>
      </c>
      <c r="H28" s="308">
        <f t="shared" si="19"/>
        <v>7082</v>
      </c>
      <c r="I28" s="308">
        <f t="shared" si="19"/>
        <v>7047</v>
      </c>
      <c r="J28" s="308">
        <f t="shared" si="19"/>
        <v>7026</v>
      </c>
      <c r="K28" s="308">
        <f t="shared" si="19"/>
        <v>7025</v>
      </c>
      <c r="L28" s="308">
        <f t="shared" ref="L28:M28" si="20">+L35+L41+L47+L53</f>
        <v>7003</v>
      </c>
      <c r="M28" s="308">
        <f t="shared" si="20"/>
        <v>7009</v>
      </c>
      <c r="N28" s="400">
        <f t="shared" si="16"/>
        <v>7071.333333333333</v>
      </c>
      <c r="O28" s="175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23.25" customHeight="1">
      <c r="A29" s="398" t="s">
        <v>275</v>
      </c>
      <c r="B29" s="308">
        <f t="shared" ref="B29:K29" si="21">+B36+B42+B48+B54</f>
        <v>498</v>
      </c>
      <c r="C29" s="308">
        <f t="shared" si="21"/>
        <v>498</v>
      </c>
      <c r="D29" s="308">
        <f t="shared" si="21"/>
        <v>500</v>
      </c>
      <c r="E29" s="308">
        <f t="shared" si="21"/>
        <v>500</v>
      </c>
      <c r="F29" s="308">
        <f t="shared" si="21"/>
        <v>495</v>
      </c>
      <c r="G29" s="308">
        <f t="shared" si="21"/>
        <v>496</v>
      </c>
      <c r="H29" s="308">
        <f t="shared" si="21"/>
        <v>496</v>
      </c>
      <c r="I29" s="308">
        <f t="shared" si="21"/>
        <v>496</v>
      </c>
      <c r="J29" s="308">
        <f t="shared" si="21"/>
        <v>492</v>
      </c>
      <c r="K29" s="308">
        <f t="shared" si="21"/>
        <v>493</v>
      </c>
      <c r="L29" s="308">
        <f t="shared" ref="L29:M29" si="22">+L36+L42+L48+L54</f>
        <v>491</v>
      </c>
      <c r="M29" s="308">
        <f t="shared" si="22"/>
        <v>493</v>
      </c>
      <c r="N29" s="400">
        <f t="shared" si="16"/>
        <v>495.66666666666669</v>
      </c>
      <c r="O29" s="175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23.25" customHeight="1">
      <c r="A30" s="398" t="s">
        <v>239</v>
      </c>
      <c r="B30" s="308">
        <f t="shared" ref="B30:K30" si="23">+B37+B43+B49+B55</f>
        <v>12990</v>
      </c>
      <c r="C30" s="308">
        <f t="shared" si="23"/>
        <v>13038</v>
      </c>
      <c r="D30" s="308">
        <f t="shared" si="23"/>
        <v>13085</v>
      </c>
      <c r="E30" s="308">
        <f t="shared" si="23"/>
        <v>13109</v>
      </c>
      <c r="F30" s="308">
        <f t="shared" si="23"/>
        <v>13164</v>
      </c>
      <c r="G30" s="308">
        <f t="shared" si="23"/>
        <v>13209</v>
      </c>
      <c r="H30" s="308">
        <f t="shared" si="23"/>
        <v>13233</v>
      </c>
      <c r="I30" s="308">
        <f t="shared" si="23"/>
        <v>13224</v>
      </c>
      <c r="J30" s="308">
        <f t="shared" si="23"/>
        <v>13162</v>
      </c>
      <c r="K30" s="308">
        <f t="shared" si="23"/>
        <v>13221</v>
      </c>
      <c r="L30" s="308">
        <f t="shared" ref="L30:M30" si="24">+L37+L43+L49+L55</f>
        <v>13255</v>
      </c>
      <c r="M30" s="308">
        <f t="shared" si="24"/>
        <v>13292</v>
      </c>
      <c r="N30" s="400">
        <f t="shared" si="16"/>
        <v>13165.166666666666</v>
      </c>
      <c r="O30" s="175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23.25" customHeight="1">
      <c r="A31" s="398" t="s">
        <v>240</v>
      </c>
      <c r="B31" s="308">
        <f t="shared" ref="B31:K31" si="25">+B38+B44+B50+B56</f>
        <v>5320</v>
      </c>
      <c r="C31" s="308">
        <f t="shared" si="25"/>
        <v>5511</v>
      </c>
      <c r="D31" s="308">
        <f t="shared" si="25"/>
        <v>5792</v>
      </c>
      <c r="E31" s="308">
        <f t="shared" si="25"/>
        <v>5758</v>
      </c>
      <c r="F31" s="308">
        <f t="shared" si="25"/>
        <v>6108</v>
      </c>
      <c r="G31" s="308">
        <f t="shared" si="25"/>
        <v>6455</v>
      </c>
      <c r="H31" s="308">
        <f t="shared" si="25"/>
        <v>6642</v>
      </c>
      <c r="I31" s="308">
        <f t="shared" si="25"/>
        <v>6576</v>
      </c>
      <c r="J31" s="308">
        <f t="shared" si="25"/>
        <v>5911</v>
      </c>
      <c r="K31" s="308">
        <f t="shared" si="25"/>
        <v>6247</v>
      </c>
      <c r="L31" s="308">
        <f t="shared" ref="L31:M31" si="26">+L38+L44+L50+L56</f>
        <v>6575</v>
      </c>
      <c r="M31" s="308">
        <f t="shared" si="26"/>
        <v>6756</v>
      </c>
      <c r="N31" s="400">
        <f t="shared" si="16"/>
        <v>6137.583333333333</v>
      </c>
      <c r="O31" s="175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23.25" customHeight="1">
      <c r="A32" s="398" t="s">
        <v>273</v>
      </c>
      <c r="B32" s="308">
        <f>+B57</f>
        <v>270</v>
      </c>
      <c r="C32" s="308">
        <f t="shared" ref="C32:K32" si="27">+C57</f>
        <v>270</v>
      </c>
      <c r="D32" s="308">
        <f t="shared" si="27"/>
        <v>269</v>
      </c>
      <c r="E32" s="308">
        <f t="shared" si="27"/>
        <v>267</v>
      </c>
      <c r="F32" s="308">
        <f t="shared" si="27"/>
        <v>267</v>
      </c>
      <c r="G32" s="308">
        <f t="shared" si="27"/>
        <v>266</v>
      </c>
      <c r="H32" s="308">
        <f t="shared" si="27"/>
        <v>266</v>
      </c>
      <c r="I32" s="308">
        <f t="shared" si="27"/>
        <v>264</v>
      </c>
      <c r="J32" s="308">
        <f t="shared" si="27"/>
        <v>261</v>
      </c>
      <c r="K32" s="308">
        <f t="shared" si="27"/>
        <v>260</v>
      </c>
      <c r="L32" s="308">
        <f t="shared" ref="L32:M32" si="28">+L57</f>
        <v>259</v>
      </c>
      <c r="M32" s="308">
        <f t="shared" si="28"/>
        <v>257</v>
      </c>
      <c r="N32" s="400">
        <f t="shared" si="16"/>
        <v>264.66666666666669</v>
      </c>
      <c r="O32" s="175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5.75">
      <c r="A33" s="307" t="s">
        <v>42</v>
      </c>
      <c r="B33" s="309">
        <f>+B34+B35+B36+B37+B38</f>
        <v>8727</v>
      </c>
      <c r="C33" s="309">
        <f t="shared" ref="C33:M33" si="29">+C34+C35+C36+C37+C38</f>
        <v>8847</v>
      </c>
      <c r="D33" s="309">
        <f t="shared" si="29"/>
        <v>9052</v>
      </c>
      <c r="E33" s="309">
        <f t="shared" si="29"/>
        <v>9266</v>
      </c>
      <c r="F33" s="309">
        <f>+F34+F35+F36+F37+F38</f>
        <v>9397</v>
      </c>
      <c r="G33" s="309">
        <f>+G34+G35+G36+G37+G38</f>
        <v>9490</v>
      </c>
      <c r="H33" s="309">
        <f t="shared" si="29"/>
        <v>9549</v>
      </c>
      <c r="I33" s="309">
        <f t="shared" si="29"/>
        <v>9597</v>
      </c>
      <c r="J33" s="309">
        <f t="shared" si="29"/>
        <v>9252</v>
      </c>
      <c r="K33" s="309">
        <f t="shared" si="29"/>
        <v>9406</v>
      </c>
      <c r="L33" s="309">
        <f t="shared" si="29"/>
        <v>9542</v>
      </c>
      <c r="M33" s="309">
        <f t="shared" si="29"/>
        <v>9624</v>
      </c>
      <c r="N33" s="396">
        <f t="shared" ref="N33" si="30">+N34+N35+N36+N37+N38</f>
        <v>9312.4166666666679</v>
      </c>
      <c r="O33" s="175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6.5" customHeight="1">
      <c r="A34" s="393" t="s">
        <v>276</v>
      </c>
      <c r="B34" s="7">
        <v>2941</v>
      </c>
      <c r="C34" s="3">
        <v>2939</v>
      </c>
      <c r="D34" s="7">
        <v>2962</v>
      </c>
      <c r="E34" s="7">
        <v>2970</v>
      </c>
      <c r="F34" s="7">
        <v>2977</v>
      </c>
      <c r="G34" s="8">
        <v>2990</v>
      </c>
      <c r="H34" s="7">
        <v>2992</v>
      </c>
      <c r="I34" s="7">
        <v>2999</v>
      </c>
      <c r="J34" s="7">
        <v>2990</v>
      </c>
      <c r="K34" s="7">
        <v>2998</v>
      </c>
      <c r="L34" s="7">
        <v>2997</v>
      </c>
      <c r="M34" s="173">
        <v>3008</v>
      </c>
      <c r="N34" s="400">
        <f t="shared" ref="N34:N57" si="31">AVERAGE(B34:M34)</f>
        <v>2980.25</v>
      </c>
      <c r="O34" s="175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8" customHeight="1">
      <c r="A35" s="393" t="s">
        <v>277</v>
      </c>
      <c r="B35" s="7">
        <v>988</v>
      </c>
      <c r="C35" s="3">
        <v>987</v>
      </c>
      <c r="D35" s="7">
        <v>987</v>
      </c>
      <c r="E35" s="7">
        <v>994</v>
      </c>
      <c r="F35" s="7">
        <v>991</v>
      </c>
      <c r="G35" s="8">
        <v>1001</v>
      </c>
      <c r="H35" s="7">
        <v>1004</v>
      </c>
      <c r="I35" s="7">
        <v>1004</v>
      </c>
      <c r="J35" s="7">
        <v>1008</v>
      </c>
      <c r="K35" s="7">
        <v>1010</v>
      </c>
      <c r="L35" s="7">
        <v>1014</v>
      </c>
      <c r="M35" s="173">
        <v>1019</v>
      </c>
      <c r="N35" s="400">
        <f t="shared" si="31"/>
        <v>1000.5833333333334</v>
      </c>
      <c r="O35" s="175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8.75" customHeight="1">
      <c r="A36" s="393" t="s">
        <v>275</v>
      </c>
      <c r="B36" s="7">
        <v>222</v>
      </c>
      <c r="C36" s="3">
        <v>222</v>
      </c>
      <c r="D36" s="7">
        <v>224</v>
      </c>
      <c r="E36" s="7">
        <v>222</v>
      </c>
      <c r="F36" s="7">
        <v>220</v>
      </c>
      <c r="G36" s="8">
        <v>220</v>
      </c>
      <c r="H36" s="7">
        <v>221</v>
      </c>
      <c r="I36" s="7">
        <v>221</v>
      </c>
      <c r="J36" s="7">
        <v>217</v>
      </c>
      <c r="K36" s="7">
        <v>219</v>
      </c>
      <c r="L36" s="7">
        <v>219</v>
      </c>
      <c r="M36" s="173">
        <v>219</v>
      </c>
      <c r="N36" s="400">
        <f t="shared" si="31"/>
        <v>220.5</v>
      </c>
      <c r="O36" s="175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8.75" customHeight="1">
      <c r="A37" s="393" t="s">
        <v>239</v>
      </c>
      <c r="B37" s="7">
        <v>3144</v>
      </c>
      <c r="C37" s="3">
        <v>3167</v>
      </c>
      <c r="D37" s="7">
        <v>3199</v>
      </c>
      <c r="E37" s="7">
        <v>3239</v>
      </c>
      <c r="F37" s="7">
        <v>3251</v>
      </c>
      <c r="G37" s="8">
        <v>3261</v>
      </c>
      <c r="H37" s="7">
        <v>3267</v>
      </c>
      <c r="I37" s="7">
        <v>3280</v>
      </c>
      <c r="J37" s="7">
        <v>3239</v>
      </c>
      <c r="K37" s="7">
        <v>3267</v>
      </c>
      <c r="L37" s="7">
        <v>3286</v>
      </c>
      <c r="M37" s="173">
        <v>3302</v>
      </c>
      <c r="N37" s="400">
        <f t="shared" si="31"/>
        <v>3241.8333333333335</v>
      </c>
      <c r="O37" s="175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21" customHeight="1">
      <c r="A38" s="393" t="s">
        <v>240</v>
      </c>
      <c r="B38" s="7">
        <v>1432</v>
      </c>
      <c r="C38" s="3">
        <v>1532</v>
      </c>
      <c r="D38" s="7">
        <v>1680</v>
      </c>
      <c r="E38" s="7">
        <v>1841</v>
      </c>
      <c r="F38" s="7">
        <v>1958</v>
      </c>
      <c r="G38" s="8">
        <v>2018</v>
      </c>
      <c r="H38" s="7">
        <v>2065</v>
      </c>
      <c r="I38" s="7">
        <v>2093</v>
      </c>
      <c r="J38" s="7">
        <v>1798</v>
      </c>
      <c r="K38" s="7">
        <v>1912</v>
      </c>
      <c r="L38" s="7">
        <v>2026</v>
      </c>
      <c r="M38" s="173">
        <v>2076</v>
      </c>
      <c r="N38" s="400">
        <f t="shared" si="31"/>
        <v>1869.25</v>
      </c>
      <c r="O38" s="175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5.75">
      <c r="A39" s="307" t="s">
        <v>274</v>
      </c>
      <c r="B39" s="309">
        <f>+B40+B41+B42+B43+B44</f>
        <v>8317</v>
      </c>
      <c r="C39" s="309">
        <f t="shared" ref="C39:N39" si="32">+C40+C41+C42+C43+C44</f>
        <v>8359</v>
      </c>
      <c r="D39" s="309">
        <f t="shared" si="32"/>
        <v>8415</v>
      </c>
      <c r="E39" s="309">
        <f t="shared" si="32"/>
        <v>8102</v>
      </c>
      <c r="F39" s="309">
        <f t="shared" si="32"/>
        <v>8280</v>
      </c>
      <c r="G39" s="309">
        <f t="shared" si="32"/>
        <v>8427</v>
      </c>
      <c r="H39" s="309">
        <f t="shared" si="32"/>
        <v>8483</v>
      </c>
      <c r="I39" s="309">
        <f t="shared" si="32"/>
        <v>8531</v>
      </c>
      <c r="J39" s="309">
        <f t="shared" si="32"/>
        <v>8273</v>
      </c>
      <c r="K39" s="309">
        <f t="shared" si="32"/>
        <v>8403</v>
      </c>
      <c r="L39" s="309">
        <f t="shared" si="32"/>
        <v>8487</v>
      </c>
      <c r="M39" s="309">
        <f t="shared" si="32"/>
        <v>8558</v>
      </c>
      <c r="N39" s="396">
        <f t="shared" si="32"/>
        <v>8386.25</v>
      </c>
      <c r="O39" s="175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23.25" customHeight="1">
      <c r="A40" s="304" t="s">
        <v>276</v>
      </c>
      <c r="B40" s="7">
        <v>2389</v>
      </c>
      <c r="C40" s="3">
        <v>2390</v>
      </c>
      <c r="D40" s="7">
        <v>2387</v>
      </c>
      <c r="E40" s="7">
        <v>2399</v>
      </c>
      <c r="F40" s="7">
        <v>2414</v>
      </c>
      <c r="G40" s="8">
        <v>2419</v>
      </c>
      <c r="H40" s="7">
        <v>2417</v>
      </c>
      <c r="I40" s="7">
        <v>2420</v>
      </c>
      <c r="J40" s="7">
        <v>2423</v>
      </c>
      <c r="K40" s="7">
        <v>2411</v>
      </c>
      <c r="L40" s="7">
        <v>2404</v>
      </c>
      <c r="M40" s="173">
        <v>2409</v>
      </c>
      <c r="N40" s="400">
        <f t="shared" si="31"/>
        <v>2406.8333333333335</v>
      </c>
      <c r="O40" s="175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20.25" customHeight="1">
      <c r="A41" s="304" t="s">
        <v>277</v>
      </c>
      <c r="B41" s="7">
        <v>582</v>
      </c>
      <c r="C41" s="3">
        <v>582</v>
      </c>
      <c r="D41" s="7">
        <v>580</v>
      </c>
      <c r="E41" s="7">
        <v>580</v>
      </c>
      <c r="F41" s="7">
        <v>588</v>
      </c>
      <c r="G41" s="8">
        <v>591</v>
      </c>
      <c r="H41" s="7">
        <v>594</v>
      </c>
      <c r="I41" s="7">
        <v>588</v>
      </c>
      <c r="J41" s="7">
        <v>580</v>
      </c>
      <c r="K41" s="7">
        <v>581</v>
      </c>
      <c r="L41" s="7">
        <v>579</v>
      </c>
      <c r="M41" s="173">
        <v>579</v>
      </c>
      <c r="N41" s="400">
        <f t="shared" si="31"/>
        <v>583.66666666666663</v>
      </c>
      <c r="O41" s="175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20.25" customHeight="1">
      <c r="A42" s="304" t="s">
        <v>275</v>
      </c>
      <c r="B42" s="7">
        <v>220</v>
      </c>
      <c r="C42" s="3">
        <v>220</v>
      </c>
      <c r="D42" s="7">
        <v>221</v>
      </c>
      <c r="E42" s="7">
        <v>223</v>
      </c>
      <c r="F42" s="7">
        <v>221</v>
      </c>
      <c r="G42" s="8">
        <v>222</v>
      </c>
      <c r="H42" s="7">
        <v>222</v>
      </c>
      <c r="I42" s="7">
        <v>223</v>
      </c>
      <c r="J42" s="7">
        <v>223</v>
      </c>
      <c r="K42" s="7">
        <v>221</v>
      </c>
      <c r="L42" s="7">
        <v>219</v>
      </c>
      <c r="M42" s="173">
        <v>220</v>
      </c>
      <c r="N42" s="400">
        <f t="shared" si="31"/>
        <v>221.25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8.75" customHeight="1">
      <c r="A43" s="304" t="s">
        <v>239</v>
      </c>
      <c r="B43" s="7">
        <v>3189</v>
      </c>
      <c r="C43" s="3">
        <v>3202</v>
      </c>
      <c r="D43" s="7">
        <v>3210</v>
      </c>
      <c r="E43" s="7">
        <v>3183</v>
      </c>
      <c r="F43" s="7">
        <v>3202</v>
      </c>
      <c r="G43" s="8">
        <v>3222</v>
      </c>
      <c r="H43" s="7">
        <v>3233</v>
      </c>
      <c r="I43" s="7">
        <v>3248</v>
      </c>
      <c r="J43" s="7">
        <v>3236</v>
      </c>
      <c r="K43" s="7">
        <v>3254</v>
      </c>
      <c r="L43" s="7">
        <v>3264</v>
      </c>
      <c r="M43" s="173">
        <v>3276</v>
      </c>
      <c r="N43" s="400">
        <f t="shared" si="31"/>
        <v>3226.5833333333335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21.75" customHeight="1">
      <c r="A44" s="304" t="s">
        <v>240</v>
      </c>
      <c r="B44" s="7">
        <v>1937</v>
      </c>
      <c r="C44" s="3">
        <v>1965</v>
      </c>
      <c r="D44" s="7">
        <v>2017</v>
      </c>
      <c r="E44" s="7">
        <v>1717</v>
      </c>
      <c r="F44" s="7">
        <v>1855</v>
      </c>
      <c r="G44" s="8">
        <v>1973</v>
      </c>
      <c r="H44" s="7">
        <v>2017</v>
      </c>
      <c r="I44" s="7">
        <v>2052</v>
      </c>
      <c r="J44" s="7">
        <v>1811</v>
      </c>
      <c r="K44" s="7">
        <v>1936</v>
      </c>
      <c r="L44" s="7">
        <v>2021</v>
      </c>
      <c r="M44" s="173">
        <v>2074</v>
      </c>
      <c r="N44" s="400">
        <f t="shared" si="31"/>
        <v>1947.9166666666667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5.75">
      <c r="A45" s="307" t="s">
        <v>44</v>
      </c>
      <c r="B45" s="309">
        <f>+B46+B47+B48+B49+B50</f>
        <v>2617</v>
      </c>
      <c r="C45" s="309">
        <f t="shared" ref="C45:N45" si="33">+C46+C47+C48+C49+C50</f>
        <v>2689</v>
      </c>
      <c r="D45" s="309">
        <f t="shared" si="33"/>
        <v>2759</v>
      </c>
      <c r="E45" s="309">
        <f t="shared" si="33"/>
        <v>2841</v>
      </c>
      <c r="F45" s="309">
        <f t="shared" si="33"/>
        <v>2863</v>
      </c>
      <c r="G45" s="309">
        <f t="shared" si="33"/>
        <v>2880</v>
      </c>
      <c r="H45" s="309">
        <f t="shared" si="33"/>
        <v>2890</v>
      </c>
      <c r="I45" s="309">
        <f t="shared" si="33"/>
        <v>2656</v>
      </c>
      <c r="J45" s="309">
        <f t="shared" si="33"/>
        <v>2802</v>
      </c>
      <c r="K45" s="309">
        <f t="shared" si="33"/>
        <v>2846</v>
      </c>
      <c r="L45" s="309">
        <f t="shared" si="33"/>
        <v>2868</v>
      </c>
      <c r="M45" s="309">
        <f t="shared" si="33"/>
        <v>2889</v>
      </c>
      <c r="N45" s="396">
        <f t="shared" si="33"/>
        <v>2800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21.75" customHeight="1">
      <c r="A46" s="304" t="s">
        <v>276</v>
      </c>
      <c r="B46" s="7">
        <v>679</v>
      </c>
      <c r="C46" s="3">
        <v>679</v>
      </c>
      <c r="D46" s="7">
        <v>680</v>
      </c>
      <c r="E46" s="7">
        <v>685</v>
      </c>
      <c r="F46" s="7">
        <v>689</v>
      </c>
      <c r="G46" s="8">
        <v>689</v>
      </c>
      <c r="H46" s="7">
        <v>690</v>
      </c>
      <c r="I46" s="7">
        <v>691</v>
      </c>
      <c r="J46" s="7">
        <v>689</v>
      </c>
      <c r="K46" s="7">
        <v>685</v>
      </c>
      <c r="L46" s="7">
        <v>687</v>
      </c>
      <c r="M46" s="173">
        <v>688</v>
      </c>
      <c r="N46" s="400">
        <f t="shared" si="31"/>
        <v>685.91666666666663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21.75" customHeight="1">
      <c r="A47" s="304" t="s">
        <v>277</v>
      </c>
      <c r="B47" s="7">
        <v>226</v>
      </c>
      <c r="C47" s="3">
        <v>228</v>
      </c>
      <c r="D47" s="7">
        <v>225</v>
      </c>
      <c r="E47" s="7">
        <v>229</v>
      </c>
      <c r="F47" s="7">
        <v>228</v>
      </c>
      <c r="G47" s="8">
        <v>226</v>
      </c>
      <c r="H47" s="7">
        <v>229</v>
      </c>
      <c r="I47" s="7">
        <v>230</v>
      </c>
      <c r="J47" s="7">
        <v>233</v>
      </c>
      <c r="K47" s="7">
        <v>233</v>
      </c>
      <c r="L47" s="7">
        <v>235</v>
      </c>
      <c r="M47" s="173">
        <v>240</v>
      </c>
      <c r="N47" s="400">
        <f t="shared" si="31"/>
        <v>230.16666666666666</v>
      </c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20.25" customHeight="1">
      <c r="A48" s="304" t="s">
        <v>275</v>
      </c>
      <c r="B48" s="7">
        <v>56</v>
      </c>
      <c r="C48" s="3">
        <v>56</v>
      </c>
      <c r="D48" s="7">
        <v>55</v>
      </c>
      <c r="E48" s="7">
        <v>55</v>
      </c>
      <c r="F48" s="7">
        <v>54</v>
      </c>
      <c r="G48" s="8">
        <v>54</v>
      </c>
      <c r="H48" s="7">
        <v>53</v>
      </c>
      <c r="I48" s="7">
        <v>52</v>
      </c>
      <c r="J48" s="7">
        <v>52</v>
      </c>
      <c r="K48" s="7">
        <v>53</v>
      </c>
      <c r="L48" s="7">
        <v>53</v>
      </c>
      <c r="M48" s="173">
        <v>54</v>
      </c>
      <c r="N48" s="400">
        <f t="shared" si="31"/>
        <v>53.916666666666664</v>
      </c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8" customHeight="1">
      <c r="A49" s="304" t="s">
        <v>239</v>
      </c>
      <c r="B49" s="7">
        <v>1147</v>
      </c>
      <c r="C49" s="3">
        <v>1162</v>
      </c>
      <c r="D49" s="7">
        <v>1171</v>
      </c>
      <c r="E49" s="7">
        <v>1180</v>
      </c>
      <c r="F49" s="7">
        <v>1187</v>
      </c>
      <c r="G49" s="8">
        <v>1190</v>
      </c>
      <c r="H49" s="7">
        <v>1194</v>
      </c>
      <c r="I49" s="7">
        <v>1158</v>
      </c>
      <c r="J49" s="7">
        <v>1182</v>
      </c>
      <c r="K49" s="7">
        <v>1190</v>
      </c>
      <c r="L49" s="7">
        <v>1192</v>
      </c>
      <c r="M49" s="173">
        <v>1195</v>
      </c>
      <c r="N49" s="400">
        <f t="shared" si="31"/>
        <v>1179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22.5" customHeight="1">
      <c r="A50" s="304" t="s">
        <v>240</v>
      </c>
      <c r="B50" s="7">
        <v>509</v>
      </c>
      <c r="C50" s="3">
        <v>564</v>
      </c>
      <c r="D50" s="7">
        <v>628</v>
      </c>
      <c r="E50" s="7">
        <v>692</v>
      </c>
      <c r="F50" s="7">
        <v>705</v>
      </c>
      <c r="G50" s="8">
        <v>721</v>
      </c>
      <c r="H50" s="7">
        <v>724</v>
      </c>
      <c r="I50" s="7">
        <v>525</v>
      </c>
      <c r="J50" s="7">
        <v>646</v>
      </c>
      <c r="K50" s="7">
        <v>685</v>
      </c>
      <c r="L50" s="7">
        <v>701</v>
      </c>
      <c r="M50" s="173">
        <v>712</v>
      </c>
      <c r="N50" s="400">
        <f t="shared" si="31"/>
        <v>651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9.5" customHeight="1">
      <c r="A51" s="344" t="s">
        <v>374</v>
      </c>
      <c r="B51" s="309">
        <f>+B52+B53+B54+B55+B56+B57</f>
        <v>12572</v>
      </c>
      <c r="C51" s="309">
        <f t="shared" ref="C51:N51" si="34">+C52+C53+C54+C55+C56+C57</f>
        <v>12566</v>
      </c>
      <c r="D51" s="309">
        <f t="shared" si="34"/>
        <v>12541</v>
      </c>
      <c r="E51" s="309">
        <f t="shared" si="34"/>
        <v>12585</v>
      </c>
      <c r="F51" s="309">
        <f t="shared" si="34"/>
        <v>12666</v>
      </c>
      <c r="G51" s="309">
        <f t="shared" si="34"/>
        <v>12819</v>
      </c>
      <c r="H51" s="309">
        <f t="shared" si="34"/>
        <v>12896</v>
      </c>
      <c r="I51" s="309">
        <f t="shared" si="34"/>
        <v>12933</v>
      </c>
      <c r="J51" s="309">
        <f t="shared" si="34"/>
        <v>12627</v>
      </c>
      <c r="K51" s="309">
        <f t="shared" si="34"/>
        <v>12685</v>
      </c>
      <c r="L51" s="309">
        <f t="shared" si="34"/>
        <v>12774</v>
      </c>
      <c r="M51" s="309">
        <f t="shared" si="34"/>
        <v>12841</v>
      </c>
      <c r="N51" s="396">
        <f t="shared" si="34"/>
        <v>12708.75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21" customHeight="1">
      <c r="A52" s="393" t="s">
        <v>375</v>
      </c>
      <c r="B52" s="7"/>
      <c r="C52" s="3"/>
      <c r="D52" s="7"/>
      <c r="E52" s="7"/>
      <c r="F52" s="7"/>
      <c r="G52" s="8"/>
      <c r="H52" s="7"/>
      <c r="I52" s="7"/>
      <c r="J52" s="7"/>
      <c r="K52" s="7"/>
      <c r="L52" s="7"/>
      <c r="M52" s="173"/>
      <c r="N52" s="400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21" customHeight="1">
      <c r="A53" s="393" t="s">
        <v>376</v>
      </c>
      <c r="B53" s="7">
        <v>5350</v>
      </c>
      <c r="C53" s="3">
        <v>5339</v>
      </c>
      <c r="D53" s="7">
        <v>5300</v>
      </c>
      <c r="E53" s="7">
        <v>5303</v>
      </c>
      <c r="F53" s="7">
        <v>5285</v>
      </c>
      <c r="G53" s="8">
        <v>5274</v>
      </c>
      <c r="H53" s="7">
        <v>5255</v>
      </c>
      <c r="I53" s="7">
        <v>5225</v>
      </c>
      <c r="J53" s="7">
        <v>5205</v>
      </c>
      <c r="K53" s="7">
        <v>5201</v>
      </c>
      <c r="L53" s="7">
        <v>5175</v>
      </c>
      <c r="M53" s="173">
        <v>5171</v>
      </c>
      <c r="N53" s="400">
        <f t="shared" si="31"/>
        <v>5256.916666666667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20.25" customHeight="1">
      <c r="A54" s="304" t="s">
        <v>275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400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21" customHeight="1">
      <c r="A55" s="304" t="s">
        <v>239</v>
      </c>
      <c r="B55" s="7">
        <v>5510</v>
      </c>
      <c r="C55" s="3">
        <v>5507</v>
      </c>
      <c r="D55" s="7">
        <v>5505</v>
      </c>
      <c r="E55" s="7">
        <v>5507</v>
      </c>
      <c r="F55" s="7">
        <v>5524</v>
      </c>
      <c r="G55" s="8">
        <v>5536</v>
      </c>
      <c r="H55" s="7">
        <v>5539</v>
      </c>
      <c r="I55" s="7">
        <v>5538</v>
      </c>
      <c r="J55" s="7">
        <v>5505</v>
      </c>
      <c r="K55" s="7">
        <v>5510</v>
      </c>
      <c r="L55" s="7">
        <v>5513</v>
      </c>
      <c r="M55" s="173">
        <v>5519</v>
      </c>
      <c r="N55" s="400">
        <f t="shared" si="31"/>
        <v>5517.75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ht="18.75" customHeight="1">
      <c r="A56" s="304" t="s">
        <v>240</v>
      </c>
      <c r="B56" s="7">
        <v>1442</v>
      </c>
      <c r="C56" s="3">
        <v>1450</v>
      </c>
      <c r="D56" s="7">
        <v>1467</v>
      </c>
      <c r="E56" s="7">
        <v>1508</v>
      </c>
      <c r="F56" s="7">
        <v>1590</v>
      </c>
      <c r="G56" s="8">
        <v>1743</v>
      </c>
      <c r="H56" s="7">
        <v>1836</v>
      </c>
      <c r="I56" s="7">
        <v>1906</v>
      </c>
      <c r="J56" s="7">
        <v>1656</v>
      </c>
      <c r="K56" s="7">
        <v>1714</v>
      </c>
      <c r="L56" s="7">
        <v>1827</v>
      </c>
      <c r="M56" s="173">
        <v>1894</v>
      </c>
      <c r="N56" s="400">
        <f t="shared" si="31"/>
        <v>1669.4166666666667</v>
      </c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ht="25.5" customHeight="1" thickBot="1">
      <c r="A57" s="305" t="s">
        <v>273</v>
      </c>
      <c r="B57" s="365">
        <v>270</v>
      </c>
      <c r="C57" s="366">
        <v>270</v>
      </c>
      <c r="D57" s="365">
        <v>269</v>
      </c>
      <c r="E57" s="365">
        <v>267</v>
      </c>
      <c r="F57" s="365">
        <v>267</v>
      </c>
      <c r="G57" s="367">
        <v>266</v>
      </c>
      <c r="H57" s="365">
        <v>266</v>
      </c>
      <c r="I57" s="365">
        <v>264</v>
      </c>
      <c r="J57" s="365">
        <v>261</v>
      </c>
      <c r="K57" s="365">
        <v>260</v>
      </c>
      <c r="L57" s="365">
        <v>259</v>
      </c>
      <c r="M57" s="310">
        <v>257</v>
      </c>
      <c r="N57" s="401">
        <f t="shared" si="31"/>
        <v>264.66666666666669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13.5" thickTop="1">
      <c r="A58" s="301" t="s">
        <v>377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2:24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2:24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2:24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</sheetData>
  <mergeCells count="4">
    <mergeCell ref="A1:N1"/>
    <mergeCell ref="A2:N2"/>
    <mergeCell ref="A22:N22"/>
    <mergeCell ref="A23:N23"/>
  </mergeCells>
  <phoneticPr fontId="32" type="noConversion"/>
  <hyperlinks>
    <hyperlink ref="A21" location="INDICE!C3" display="Volver al Indice"/>
    <hyperlink ref="A3" location="INDICE!C3" display="Volver al Indice"/>
  </hyperlinks>
  <printOptions horizontalCentered="1"/>
  <pageMargins left="0.15748031496062992" right="0.15748031496062992" top="0.39370078740157483" bottom="0.98425196850393704" header="0" footer="0"/>
  <pageSetup scale="78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A1:AG63"/>
  <sheetViews>
    <sheetView topLeftCell="D6" zoomScale="90" zoomScaleNormal="90" workbookViewId="0">
      <selection activeCell="A29" sqref="A29"/>
    </sheetView>
  </sheetViews>
  <sheetFormatPr baseColWidth="10" defaultColWidth="5" defaultRowHeight="12.75"/>
  <cols>
    <col min="1" max="1" width="5" customWidth="1"/>
    <col min="2" max="2" width="27.140625" customWidth="1"/>
    <col min="3" max="15" width="11.7109375" customWidth="1"/>
  </cols>
  <sheetData>
    <row r="1" spans="1:16">
      <c r="A1" s="4"/>
      <c r="B1" s="2" t="s">
        <v>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4"/>
    </row>
    <row r="2" spans="1:16" ht="15.75">
      <c r="A2" s="4"/>
      <c r="B2" s="752" t="s">
        <v>19</v>
      </c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4"/>
    </row>
    <row r="3" spans="1:16" ht="15.75">
      <c r="A3" s="4"/>
      <c r="B3" s="752" t="s">
        <v>281</v>
      </c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4"/>
    </row>
    <row r="4" spans="1:16" ht="15.75">
      <c r="A4" s="4"/>
      <c r="B4" s="754" t="s">
        <v>401</v>
      </c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4"/>
    </row>
    <row r="5" spans="1:16" ht="16.5" thickBot="1">
      <c r="A5" s="4"/>
      <c r="B5" s="775" t="s">
        <v>51</v>
      </c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4"/>
    </row>
    <row r="6" spans="1:16" ht="18" customHeight="1" thickTop="1">
      <c r="A6" s="4"/>
      <c r="B6" s="48"/>
      <c r="C6" s="29" t="s">
        <v>0</v>
      </c>
      <c r="D6" s="29" t="s">
        <v>1</v>
      </c>
      <c r="E6" s="29" t="s">
        <v>2</v>
      </c>
      <c r="F6" s="29" t="s">
        <v>3</v>
      </c>
      <c r="G6" s="29" t="s">
        <v>4</v>
      </c>
      <c r="H6" s="30" t="s">
        <v>10</v>
      </c>
      <c r="I6" s="30" t="s">
        <v>5</v>
      </c>
      <c r="J6" s="30" t="s">
        <v>6</v>
      </c>
      <c r="K6" s="30" t="s">
        <v>7</v>
      </c>
      <c r="L6" s="30" t="s">
        <v>8</v>
      </c>
      <c r="M6" s="30" t="s">
        <v>11</v>
      </c>
      <c r="N6" s="30" t="s">
        <v>12</v>
      </c>
      <c r="O6" s="30" t="s">
        <v>41</v>
      </c>
      <c r="P6" s="4"/>
    </row>
    <row r="7" spans="1:16" ht="21" customHeight="1">
      <c r="A7" s="4"/>
      <c r="B7" s="31" t="s">
        <v>42</v>
      </c>
      <c r="C7" s="54">
        <f t="shared" ref="C7:O7" si="0">+C8+C9</f>
        <v>1245132</v>
      </c>
      <c r="D7" s="54">
        <f t="shared" si="0"/>
        <v>1280266</v>
      </c>
      <c r="E7" s="54">
        <f t="shared" si="0"/>
        <v>1328960</v>
      </c>
      <c r="F7" s="54">
        <f t="shared" si="0"/>
        <v>1410455</v>
      </c>
      <c r="G7" s="54">
        <f t="shared" si="0"/>
        <v>1374477</v>
      </c>
      <c r="H7" s="55">
        <f t="shared" si="0"/>
        <v>1353940</v>
      </c>
      <c r="I7" s="55">
        <f t="shared" si="0"/>
        <v>1368206</v>
      </c>
      <c r="J7" s="55">
        <f t="shared" si="0"/>
        <v>1343283</v>
      </c>
      <c r="K7" s="55">
        <f t="shared" si="0"/>
        <v>1335706</v>
      </c>
      <c r="L7" s="55">
        <f t="shared" si="0"/>
        <v>1321078</v>
      </c>
      <c r="M7" s="55">
        <f t="shared" si="0"/>
        <v>1382601</v>
      </c>
      <c r="N7" s="55">
        <f t="shared" si="0"/>
        <v>1382157</v>
      </c>
      <c r="O7" s="55">
        <f t="shared" si="0"/>
        <v>16126261</v>
      </c>
      <c r="P7" s="4"/>
    </row>
    <row r="8" spans="1:16" ht="14.25">
      <c r="A8" s="4"/>
      <c r="B8" s="56" t="s">
        <v>59</v>
      </c>
      <c r="C8" s="452">
        <v>1119465</v>
      </c>
      <c r="D8" s="7">
        <v>1130163</v>
      </c>
      <c r="E8" s="7">
        <v>1190822</v>
      </c>
      <c r="F8" s="7">
        <v>1258536</v>
      </c>
      <c r="G8" s="313">
        <v>1240703</v>
      </c>
      <c r="H8" s="8">
        <v>1211699</v>
      </c>
      <c r="I8" s="7">
        <v>1215019</v>
      </c>
      <c r="J8" s="7">
        <v>1192940</v>
      </c>
      <c r="K8" s="7">
        <v>1184751</v>
      </c>
      <c r="L8" s="7">
        <v>1181778</v>
      </c>
      <c r="M8" s="7">
        <v>1239529</v>
      </c>
      <c r="N8" s="7">
        <v>1236009</v>
      </c>
      <c r="O8" s="8">
        <f>SUM(C8:N8)</f>
        <v>14401414</v>
      </c>
      <c r="P8" s="4"/>
    </row>
    <row r="9" spans="1:16" ht="14.25">
      <c r="A9" s="4"/>
      <c r="B9" s="56" t="s">
        <v>61</v>
      </c>
      <c r="C9" s="452">
        <v>125667</v>
      </c>
      <c r="D9" s="7">
        <v>150103</v>
      </c>
      <c r="E9" s="7">
        <v>138138</v>
      </c>
      <c r="F9" s="7">
        <v>151919</v>
      </c>
      <c r="G9" s="313">
        <v>133774</v>
      </c>
      <c r="H9" s="8">
        <v>142241</v>
      </c>
      <c r="I9" s="7">
        <v>153187</v>
      </c>
      <c r="J9" s="7">
        <v>150343</v>
      </c>
      <c r="K9" s="7">
        <v>150955</v>
      </c>
      <c r="L9" s="7">
        <v>139300</v>
      </c>
      <c r="M9" s="7">
        <v>143072</v>
      </c>
      <c r="N9" s="7">
        <v>146148</v>
      </c>
      <c r="O9" s="8">
        <f>SUM(C9:N9)</f>
        <v>1724847</v>
      </c>
      <c r="P9" s="4"/>
    </row>
    <row r="10" spans="1:16">
      <c r="A10" s="4"/>
      <c r="B10" s="34" t="s">
        <v>43</v>
      </c>
      <c r="C10" s="35">
        <f t="shared" ref="C10:O10" si="1">+C11+C12</f>
        <v>1203953</v>
      </c>
      <c r="D10" s="35">
        <f t="shared" si="1"/>
        <v>1226324</v>
      </c>
      <c r="E10" s="35">
        <f t="shared" si="1"/>
        <v>1180105</v>
      </c>
      <c r="F10" s="35">
        <f t="shared" si="1"/>
        <v>1158830</v>
      </c>
      <c r="G10" s="35">
        <f t="shared" si="1"/>
        <v>1174614</v>
      </c>
      <c r="H10" s="27">
        <f t="shared" si="1"/>
        <v>1189205</v>
      </c>
      <c r="I10" s="27">
        <f t="shared" si="1"/>
        <v>1193227</v>
      </c>
      <c r="J10" s="27">
        <f t="shared" si="1"/>
        <v>1198212</v>
      </c>
      <c r="K10" s="27">
        <f t="shared" si="1"/>
        <v>1179303</v>
      </c>
      <c r="L10" s="27">
        <f t="shared" si="1"/>
        <v>1188597</v>
      </c>
      <c r="M10" s="27">
        <f t="shared" si="1"/>
        <v>1195293</v>
      </c>
      <c r="N10" s="27">
        <f t="shared" si="1"/>
        <v>1226370</v>
      </c>
      <c r="O10" s="27">
        <f t="shared" si="1"/>
        <v>14314033</v>
      </c>
      <c r="P10" s="4"/>
    </row>
    <row r="11" spans="1:16" ht="12" customHeight="1">
      <c r="A11" s="4"/>
      <c r="B11" s="56" t="s">
        <v>59</v>
      </c>
      <c r="C11" s="452">
        <v>1095208</v>
      </c>
      <c r="D11" s="7">
        <v>1100178</v>
      </c>
      <c r="E11" s="7">
        <v>1071253</v>
      </c>
      <c r="F11" s="7">
        <v>1050381</v>
      </c>
      <c r="G11" s="7">
        <v>1064747</v>
      </c>
      <c r="H11" s="8">
        <v>1078370</v>
      </c>
      <c r="I11" s="7">
        <v>1083301</v>
      </c>
      <c r="J11" s="7">
        <v>1088102</v>
      </c>
      <c r="K11" s="7">
        <v>1067278</v>
      </c>
      <c r="L11" s="7">
        <v>1076797</v>
      </c>
      <c r="M11" s="7">
        <v>1083146</v>
      </c>
      <c r="N11" s="7">
        <v>1112667</v>
      </c>
      <c r="O11" s="8">
        <f>SUM(C11:N11)</f>
        <v>12971428</v>
      </c>
      <c r="P11" s="4"/>
    </row>
    <row r="12" spans="1:16" ht="14.25">
      <c r="A12" s="4"/>
      <c r="B12" s="56" t="s">
        <v>61</v>
      </c>
      <c r="C12" s="452">
        <v>108745</v>
      </c>
      <c r="D12" s="7">
        <v>126146</v>
      </c>
      <c r="E12" s="7">
        <v>108852</v>
      </c>
      <c r="F12" s="7">
        <v>108449</v>
      </c>
      <c r="G12" s="7">
        <v>109867</v>
      </c>
      <c r="H12" s="8">
        <v>110835</v>
      </c>
      <c r="I12" s="7">
        <v>109926</v>
      </c>
      <c r="J12" s="7">
        <v>110110</v>
      </c>
      <c r="K12" s="7">
        <v>112025</v>
      </c>
      <c r="L12" s="7">
        <v>111800</v>
      </c>
      <c r="M12" s="7">
        <v>112147</v>
      </c>
      <c r="N12" s="7">
        <v>113703</v>
      </c>
      <c r="O12" s="8">
        <f>SUM(C12:N12)</f>
        <v>1342605</v>
      </c>
      <c r="P12" s="4"/>
    </row>
    <row r="13" spans="1:16">
      <c r="A13" s="4"/>
      <c r="B13" s="34" t="s">
        <v>44</v>
      </c>
      <c r="C13" s="35">
        <f t="shared" ref="C13:O13" si="2">+C14+C15</f>
        <v>340389</v>
      </c>
      <c r="D13" s="35">
        <f t="shared" si="2"/>
        <v>350458</v>
      </c>
      <c r="E13" s="35">
        <f t="shared" si="2"/>
        <v>357276</v>
      </c>
      <c r="F13" s="35">
        <f t="shared" si="2"/>
        <v>369721</v>
      </c>
      <c r="G13" s="35">
        <f t="shared" si="2"/>
        <v>365229</v>
      </c>
      <c r="H13" s="35">
        <f t="shared" si="2"/>
        <v>359978</v>
      </c>
      <c r="I13" s="35">
        <f t="shared" si="2"/>
        <v>361700</v>
      </c>
      <c r="J13" s="35">
        <f t="shared" si="2"/>
        <v>345626</v>
      </c>
      <c r="K13" s="35">
        <f t="shared" si="2"/>
        <v>366142</v>
      </c>
      <c r="L13" s="27">
        <f t="shared" si="2"/>
        <v>364573</v>
      </c>
      <c r="M13" s="27">
        <f t="shared" si="2"/>
        <v>368623</v>
      </c>
      <c r="N13" s="27">
        <f t="shared" si="2"/>
        <v>375489</v>
      </c>
      <c r="O13" s="27">
        <f t="shared" si="2"/>
        <v>4325204</v>
      </c>
      <c r="P13" s="4"/>
    </row>
    <row r="14" spans="1:16" ht="14.25">
      <c r="A14" s="4"/>
      <c r="B14" s="56" t="s">
        <v>59</v>
      </c>
      <c r="C14" s="452">
        <v>317791</v>
      </c>
      <c r="D14" s="7">
        <v>328643</v>
      </c>
      <c r="E14" s="7">
        <v>334698</v>
      </c>
      <c r="F14" s="7">
        <v>346795</v>
      </c>
      <c r="G14" s="7">
        <v>341844</v>
      </c>
      <c r="H14" s="8">
        <v>336836</v>
      </c>
      <c r="I14" s="7">
        <v>338209</v>
      </c>
      <c r="J14" s="7">
        <v>322128</v>
      </c>
      <c r="K14" s="7">
        <v>342515</v>
      </c>
      <c r="L14" s="7">
        <v>340799</v>
      </c>
      <c r="M14" s="7">
        <v>344867</v>
      </c>
      <c r="N14" s="7">
        <v>350981</v>
      </c>
      <c r="O14" s="8">
        <f>SUM(C14:N14)</f>
        <v>4046106</v>
      </c>
      <c r="P14" s="4"/>
    </row>
    <row r="15" spans="1:16" ht="14.25">
      <c r="A15" s="4"/>
      <c r="B15" s="56" t="s">
        <v>61</v>
      </c>
      <c r="C15" s="452">
        <v>22598</v>
      </c>
      <c r="D15" s="7">
        <v>21815</v>
      </c>
      <c r="E15" s="7">
        <v>22578</v>
      </c>
      <c r="F15" s="7">
        <v>22926</v>
      </c>
      <c r="G15" s="7">
        <v>23385</v>
      </c>
      <c r="H15" s="8">
        <v>23142</v>
      </c>
      <c r="I15" s="7">
        <v>23491</v>
      </c>
      <c r="J15" s="7">
        <v>23498</v>
      </c>
      <c r="K15" s="7">
        <v>23627</v>
      </c>
      <c r="L15" s="7">
        <v>23774</v>
      </c>
      <c r="M15" s="7">
        <v>23756</v>
      </c>
      <c r="N15" s="7">
        <v>24508</v>
      </c>
      <c r="O15" s="8">
        <f>SUM(C15:N15)</f>
        <v>279098</v>
      </c>
      <c r="P15" s="4"/>
    </row>
    <row r="16" spans="1:16">
      <c r="A16" s="4"/>
      <c r="B16" s="34" t="s">
        <v>45</v>
      </c>
      <c r="C16" s="35">
        <f t="shared" ref="C16:O16" si="3">+C17+C18</f>
        <v>2789474</v>
      </c>
      <c r="D16" s="35">
        <f t="shared" si="3"/>
        <v>2857048</v>
      </c>
      <c r="E16" s="35">
        <f t="shared" si="3"/>
        <v>2866341</v>
      </c>
      <c r="F16" s="35">
        <f t="shared" si="3"/>
        <v>2939006</v>
      </c>
      <c r="G16" s="35">
        <f t="shared" si="3"/>
        <v>2914320</v>
      </c>
      <c r="H16" s="27">
        <f t="shared" si="3"/>
        <v>2903123</v>
      </c>
      <c r="I16" s="27">
        <f t="shared" si="3"/>
        <v>2923133</v>
      </c>
      <c r="J16" s="27">
        <f t="shared" ref="J16" si="4">+J17+J18</f>
        <v>2887121</v>
      </c>
      <c r="K16" s="27">
        <f t="shared" si="3"/>
        <v>2881151</v>
      </c>
      <c r="L16" s="27">
        <f t="shared" si="3"/>
        <v>2874248</v>
      </c>
      <c r="M16" s="27">
        <f t="shared" si="3"/>
        <v>2946517</v>
      </c>
      <c r="N16" s="27">
        <f t="shared" si="3"/>
        <v>2984016</v>
      </c>
      <c r="O16" s="27">
        <f t="shared" si="3"/>
        <v>34765498</v>
      </c>
      <c r="P16" s="4"/>
    </row>
    <row r="17" spans="1:33">
      <c r="A17" s="4"/>
      <c r="B17" s="34" t="s">
        <v>59</v>
      </c>
      <c r="C17" s="35">
        <f t="shared" ref="C17:O17" si="5">+C8+C11+C14</f>
        <v>2532464</v>
      </c>
      <c r="D17" s="35">
        <f t="shared" si="5"/>
        <v>2558984</v>
      </c>
      <c r="E17" s="35">
        <f t="shared" si="5"/>
        <v>2596773</v>
      </c>
      <c r="F17" s="35">
        <f t="shared" si="5"/>
        <v>2655712</v>
      </c>
      <c r="G17" s="35">
        <f t="shared" si="5"/>
        <v>2647294</v>
      </c>
      <c r="H17" s="27">
        <f t="shared" si="5"/>
        <v>2626905</v>
      </c>
      <c r="I17" s="27">
        <f t="shared" si="5"/>
        <v>2636529</v>
      </c>
      <c r="J17" s="27">
        <f t="shared" ref="J17" si="6">+J8+J11+J14</f>
        <v>2603170</v>
      </c>
      <c r="K17" s="27">
        <f t="shared" si="5"/>
        <v>2594544</v>
      </c>
      <c r="L17" s="27">
        <f t="shared" si="5"/>
        <v>2599374</v>
      </c>
      <c r="M17" s="27">
        <f t="shared" si="5"/>
        <v>2667542</v>
      </c>
      <c r="N17" s="27">
        <f t="shared" si="5"/>
        <v>2699657</v>
      </c>
      <c r="O17" s="27">
        <f t="shared" si="5"/>
        <v>31418948</v>
      </c>
      <c r="P17" s="4"/>
    </row>
    <row r="18" spans="1:33">
      <c r="A18" s="4"/>
      <c r="B18" s="36" t="s">
        <v>61</v>
      </c>
      <c r="C18" s="59">
        <f t="shared" ref="C18:O18" si="7">+C9+C12+C15</f>
        <v>257010</v>
      </c>
      <c r="D18" s="59">
        <f t="shared" si="7"/>
        <v>298064</v>
      </c>
      <c r="E18" s="59">
        <f t="shared" si="7"/>
        <v>269568</v>
      </c>
      <c r="F18" s="59">
        <f t="shared" si="7"/>
        <v>283294</v>
      </c>
      <c r="G18" s="59">
        <f t="shared" si="7"/>
        <v>267026</v>
      </c>
      <c r="H18" s="60">
        <f t="shared" si="7"/>
        <v>276218</v>
      </c>
      <c r="I18" s="60">
        <f t="shared" si="7"/>
        <v>286604</v>
      </c>
      <c r="J18" s="60">
        <f t="shared" ref="J18" si="8">+J9+J12+J15</f>
        <v>283951</v>
      </c>
      <c r="K18" s="60">
        <f t="shared" si="7"/>
        <v>286607</v>
      </c>
      <c r="L18" s="60">
        <f t="shared" si="7"/>
        <v>274874</v>
      </c>
      <c r="M18" s="60">
        <f t="shared" si="7"/>
        <v>278975</v>
      </c>
      <c r="N18" s="60">
        <f t="shared" si="7"/>
        <v>284359</v>
      </c>
      <c r="O18" s="60">
        <f t="shared" si="7"/>
        <v>3346550</v>
      </c>
      <c r="P18" s="4"/>
    </row>
    <row r="19" spans="1:33" ht="17.25" customHeight="1">
      <c r="A19" s="4"/>
      <c r="B19" s="36" t="s">
        <v>301</v>
      </c>
      <c r="C19" s="35">
        <v>1817034</v>
      </c>
      <c r="D19" s="35">
        <v>1812772</v>
      </c>
      <c r="E19" s="35">
        <v>1805141</v>
      </c>
      <c r="F19" s="35">
        <v>1808080</v>
      </c>
      <c r="G19" s="314">
        <v>1808057</v>
      </c>
      <c r="H19" s="27">
        <v>1813701</v>
      </c>
      <c r="I19" s="35">
        <v>1809245</v>
      </c>
      <c r="J19" s="35">
        <v>1803602</v>
      </c>
      <c r="K19" s="35">
        <v>1780625</v>
      </c>
      <c r="L19" s="35">
        <v>1780758</v>
      </c>
      <c r="M19" s="35">
        <v>1782012</v>
      </c>
      <c r="N19" s="35">
        <v>1826024</v>
      </c>
      <c r="O19" s="27">
        <f>SUM(C19:N19)</f>
        <v>21647051</v>
      </c>
      <c r="P19" s="4"/>
    </row>
    <row r="20" spans="1:33" ht="25.5" customHeight="1" thickBot="1">
      <c r="A20" s="4"/>
      <c r="B20" s="49" t="s">
        <v>46</v>
      </c>
      <c r="C20" s="49">
        <f>+C16+C19</f>
        <v>4606508</v>
      </c>
      <c r="D20" s="49">
        <f t="shared" ref="D20:N20" si="9">+D16+D19</f>
        <v>4669820</v>
      </c>
      <c r="E20" s="49">
        <f t="shared" si="9"/>
        <v>4671482</v>
      </c>
      <c r="F20" s="49">
        <f t="shared" si="9"/>
        <v>4747086</v>
      </c>
      <c r="G20" s="49">
        <f t="shared" si="9"/>
        <v>4722377</v>
      </c>
      <c r="H20" s="49">
        <f t="shared" si="9"/>
        <v>4716824</v>
      </c>
      <c r="I20" s="49">
        <f t="shared" si="9"/>
        <v>4732378</v>
      </c>
      <c r="J20" s="49">
        <f t="shared" si="9"/>
        <v>4690723</v>
      </c>
      <c r="K20" s="49">
        <f t="shared" si="9"/>
        <v>4661776</v>
      </c>
      <c r="L20" s="49">
        <f t="shared" si="9"/>
        <v>4655006</v>
      </c>
      <c r="M20" s="49">
        <f t="shared" si="9"/>
        <v>4728529</v>
      </c>
      <c r="N20" s="49">
        <f t="shared" si="9"/>
        <v>4810040</v>
      </c>
      <c r="O20" s="312">
        <f t="shared" ref="O20" si="10">+O19+O16</f>
        <v>56412549</v>
      </c>
      <c r="P20" s="22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</row>
    <row r="21" spans="1:33" ht="16.5" customHeight="1" thickTop="1">
      <c r="A21" s="4"/>
      <c r="B21" s="301" t="s">
        <v>378</v>
      </c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22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</row>
    <row r="22" spans="1:33">
      <c r="A22" s="4"/>
      <c r="B22" s="301"/>
      <c r="H22" s="4"/>
      <c r="I22" s="4"/>
      <c r="J22" s="4"/>
      <c r="K22" s="4"/>
      <c r="L22" s="4"/>
      <c r="M22" s="4"/>
      <c r="N22" s="4"/>
      <c r="O22" s="4"/>
      <c r="P22" s="4"/>
    </row>
    <row r="23" spans="1:3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 t="s">
        <v>9</v>
      </c>
      <c r="P23" s="4"/>
    </row>
    <row r="24" spans="1:3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33">
      <c r="B25" s="2" t="s">
        <v>9</v>
      </c>
    </row>
    <row r="26" spans="1:33" ht="15.75">
      <c r="B26" s="752" t="s">
        <v>282</v>
      </c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</row>
    <row r="27" spans="1:33" ht="15.75">
      <c r="B27" s="754" t="s">
        <v>401</v>
      </c>
      <c r="C27" s="778"/>
      <c r="D27" s="778"/>
      <c r="E27" s="778"/>
      <c r="F27" s="778"/>
      <c r="G27" s="778"/>
      <c r="H27" s="778"/>
      <c r="I27" s="778"/>
      <c r="J27" s="778"/>
      <c r="K27" s="778"/>
      <c r="L27" s="778"/>
      <c r="M27" s="778"/>
      <c r="N27" s="778"/>
      <c r="O27" s="778"/>
    </row>
    <row r="28" spans="1:33" ht="13.5" thickBot="1">
      <c r="M28" s="24"/>
    </row>
    <row r="29" spans="1:33" ht="20.25" customHeight="1" thickTop="1">
      <c r="B29" s="306" t="s">
        <v>283</v>
      </c>
      <c r="C29" s="43" t="s">
        <v>0</v>
      </c>
      <c r="D29" s="43" t="s">
        <v>1</v>
      </c>
      <c r="E29" s="43" t="s">
        <v>2</v>
      </c>
      <c r="F29" s="43" t="s">
        <v>3</v>
      </c>
      <c r="G29" s="43" t="s">
        <v>4</v>
      </c>
      <c r="H29" s="43" t="s">
        <v>10</v>
      </c>
      <c r="I29" s="43" t="s">
        <v>5</v>
      </c>
      <c r="J29" s="43" t="s">
        <v>6</v>
      </c>
      <c r="K29" s="43" t="s">
        <v>7</v>
      </c>
      <c r="L29" s="43" t="s">
        <v>8</v>
      </c>
      <c r="M29" s="43" t="s">
        <v>11</v>
      </c>
      <c r="N29" s="43" t="s">
        <v>12</v>
      </c>
      <c r="O29" s="69" t="s">
        <v>41</v>
      </c>
    </row>
    <row r="30" spans="1:33" ht="21.75" customHeight="1">
      <c r="B30" s="307" t="s">
        <v>41</v>
      </c>
      <c r="C30" s="309">
        <f>+C37+C43+C49+C55</f>
        <v>4606508</v>
      </c>
      <c r="D30" s="309">
        <f t="shared" ref="D30:N30" si="11">+D37+D43+D49+D55</f>
        <v>4669820</v>
      </c>
      <c r="E30" s="309">
        <f t="shared" si="11"/>
        <v>4671482</v>
      </c>
      <c r="F30" s="309">
        <f t="shared" si="11"/>
        <v>4747087</v>
      </c>
      <c r="G30" s="309">
        <f t="shared" si="11"/>
        <v>4722377</v>
      </c>
      <c r="H30" s="309">
        <f t="shared" si="11"/>
        <v>4716824</v>
      </c>
      <c r="I30" s="309">
        <f t="shared" si="11"/>
        <v>4732378</v>
      </c>
      <c r="J30" s="309">
        <f t="shared" si="11"/>
        <v>4690723</v>
      </c>
      <c r="K30" s="309">
        <f t="shared" si="11"/>
        <v>4661775</v>
      </c>
      <c r="L30" s="309">
        <f t="shared" si="11"/>
        <v>4655006</v>
      </c>
      <c r="M30" s="309">
        <f t="shared" si="11"/>
        <v>4728529</v>
      </c>
      <c r="N30" s="309">
        <f t="shared" si="11"/>
        <v>4810040</v>
      </c>
      <c r="O30" s="396">
        <f>SUM(C30:N30)</f>
        <v>56412549</v>
      </c>
    </row>
    <row r="31" spans="1:33" ht="21.75" customHeight="1">
      <c r="B31" s="398" t="s">
        <v>276</v>
      </c>
      <c r="C31" s="260">
        <f>+C38+C44+C50+C56</f>
        <v>876818</v>
      </c>
      <c r="D31" s="260">
        <f t="shared" ref="D31:F31" si="12">+D38+D44+D50+D56</f>
        <v>923787</v>
      </c>
      <c r="E31" s="260">
        <f t="shared" si="12"/>
        <v>894893</v>
      </c>
      <c r="F31" s="260">
        <f t="shared" si="12"/>
        <v>938100</v>
      </c>
      <c r="G31" s="260">
        <f t="shared" ref="G31:M31" si="13">+G38+G44+G50+G56</f>
        <v>893379</v>
      </c>
      <c r="H31" s="260">
        <f t="shared" si="13"/>
        <v>904823</v>
      </c>
      <c r="I31" s="260">
        <f t="shared" si="13"/>
        <v>916220</v>
      </c>
      <c r="J31" s="260">
        <f t="shared" ref="J31" si="14">+J38+J44+J50+J56</f>
        <v>909879</v>
      </c>
      <c r="K31" s="260">
        <f t="shared" si="13"/>
        <v>911477</v>
      </c>
      <c r="L31" s="260">
        <f t="shared" si="13"/>
        <v>895572</v>
      </c>
      <c r="M31" s="260">
        <f t="shared" si="13"/>
        <v>908039</v>
      </c>
      <c r="N31" s="260">
        <f t="shared" ref="N31" si="15">+N38+N44+N50+N56</f>
        <v>920690</v>
      </c>
      <c r="O31" s="205">
        <f t="shared" ref="O31:O35" si="16">SUM(C31:N31)</f>
        <v>10893677</v>
      </c>
    </row>
    <row r="32" spans="1:33" ht="21.75" customHeight="1">
      <c r="B32" s="398" t="s">
        <v>277</v>
      </c>
      <c r="C32" s="260">
        <f t="shared" ref="C32:F35" si="17">+C39+C45+C51+C57</f>
        <v>1589820</v>
      </c>
      <c r="D32" s="260">
        <f t="shared" si="17"/>
        <v>1580289</v>
      </c>
      <c r="E32" s="260">
        <f t="shared" si="17"/>
        <v>1568404</v>
      </c>
      <c r="F32" s="260">
        <f t="shared" si="17"/>
        <v>1568963</v>
      </c>
      <c r="G32" s="260">
        <f t="shared" ref="G32:M32" si="18">+G39+G45+G51+G57</f>
        <v>1573520</v>
      </c>
      <c r="H32" s="260">
        <f t="shared" si="18"/>
        <v>1560770</v>
      </c>
      <c r="I32" s="260">
        <f t="shared" si="18"/>
        <v>1572515</v>
      </c>
      <c r="J32" s="260">
        <f t="shared" ref="J32" si="19">+J39+J45+J51+J57</f>
        <v>1550458</v>
      </c>
      <c r="K32" s="260">
        <f t="shared" si="18"/>
        <v>1542494</v>
      </c>
      <c r="L32" s="260">
        <f t="shared" si="18"/>
        <v>1544409</v>
      </c>
      <c r="M32" s="260">
        <f t="shared" si="18"/>
        <v>1551616</v>
      </c>
      <c r="N32" s="260">
        <f t="shared" ref="N32" si="20">+N39+N45+N51+N57</f>
        <v>1578283</v>
      </c>
      <c r="O32" s="205">
        <f t="shared" si="16"/>
        <v>18781541</v>
      </c>
    </row>
    <row r="33" spans="2:15" ht="21.75" customHeight="1">
      <c r="B33" s="398" t="s">
        <v>275</v>
      </c>
      <c r="C33" s="260">
        <f t="shared" si="17"/>
        <v>163699</v>
      </c>
      <c r="D33" s="260">
        <f t="shared" si="17"/>
        <v>165658</v>
      </c>
      <c r="E33" s="260">
        <f t="shared" si="17"/>
        <v>169684</v>
      </c>
      <c r="F33" s="260">
        <f t="shared" si="17"/>
        <v>170614</v>
      </c>
      <c r="G33" s="260">
        <f t="shared" ref="G33:M33" si="21">+G40+G46+G52+G58</f>
        <v>165174</v>
      </c>
      <c r="H33" s="260">
        <f t="shared" si="21"/>
        <v>166666</v>
      </c>
      <c r="I33" s="260">
        <f t="shared" si="21"/>
        <v>167020</v>
      </c>
      <c r="J33" s="260">
        <f t="shared" ref="J33" si="22">+J40+J46+J52+J58</f>
        <v>167883</v>
      </c>
      <c r="K33" s="260">
        <f t="shared" si="21"/>
        <v>168273</v>
      </c>
      <c r="L33" s="260">
        <f t="shared" si="21"/>
        <v>166935</v>
      </c>
      <c r="M33" s="260">
        <f t="shared" si="21"/>
        <v>169831</v>
      </c>
      <c r="N33" s="260">
        <f t="shared" ref="N33" si="23">+N40+N46+N52+N58</f>
        <v>172923</v>
      </c>
      <c r="O33" s="205">
        <f t="shared" si="16"/>
        <v>2014360</v>
      </c>
    </row>
    <row r="34" spans="2:15" ht="21.75" customHeight="1">
      <c r="B34" s="398" t="s">
        <v>239</v>
      </c>
      <c r="C34" s="260">
        <f t="shared" si="17"/>
        <v>1659559</v>
      </c>
      <c r="D34" s="260">
        <f t="shared" si="17"/>
        <v>1669442</v>
      </c>
      <c r="E34" s="260">
        <f t="shared" si="17"/>
        <v>1671958</v>
      </c>
      <c r="F34" s="260">
        <f t="shared" si="17"/>
        <v>1695514</v>
      </c>
      <c r="G34" s="260">
        <f t="shared" ref="G34:M34" si="24">+G41+G47+G53+G59</f>
        <v>1703529</v>
      </c>
      <c r="H34" s="260">
        <f t="shared" si="24"/>
        <v>1693907</v>
      </c>
      <c r="I34" s="260">
        <f t="shared" si="24"/>
        <v>1683281</v>
      </c>
      <c r="J34" s="260">
        <f t="shared" ref="J34" si="25">+J41+J47+J53+J59</f>
        <v>1679536</v>
      </c>
      <c r="K34" s="260">
        <f t="shared" si="24"/>
        <v>1691288</v>
      </c>
      <c r="L34" s="260">
        <f t="shared" si="24"/>
        <v>1680159</v>
      </c>
      <c r="M34" s="260">
        <f t="shared" si="24"/>
        <v>1693690</v>
      </c>
      <c r="N34" s="260">
        <f t="shared" ref="N34" si="26">+N41+N47+N53+N59</f>
        <v>1732669</v>
      </c>
      <c r="O34" s="205">
        <f t="shared" si="16"/>
        <v>20254532</v>
      </c>
    </row>
    <row r="35" spans="2:15" ht="21.75" customHeight="1">
      <c r="B35" s="398" t="s">
        <v>240</v>
      </c>
      <c r="C35" s="260">
        <f t="shared" si="17"/>
        <v>293377</v>
      </c>
      <c r="D35" s="260">
        <f t="shared" si="17"/>
        <v>307409</v>
      </c>
      <c r="E35" s="260">
        <f t="shared" si="17"/>
        <v>343399</v>
      </c>
      <c r="F35" s="260">
        <f t="shared" si="17"/>
        <v>350879</v>
      </c>
      <c r="G35" s="260">
        <f t="shared" ref="G35:M35" si="27">+G42+G48+G54+G60</f>
        <v>363758</v>
      </c>
      <c r="H35" s="260">
        <f t="shared" si="27"/>
        <v>367702</v>
      </c>
      <c r="I35" s="260">
        <f t="shared" si="27"/>
        <v>370444</v>
      </c>
      <c r="J35" s="260">
        <f t="shared" ref="J35" si="28">+J42+J48+J54+J60</f>
        <v>360250</v>
      </c>
      <c r="K35" s="260">
        <f t="shared" si="27"/>
        <v>325766</v>
      </c>
      <c r="L35" s="260">
        <f t="shared" si="27"/>
        <v>345526</v>
      </c>
      <c r="M35" s="260">
        <f t="shared" si="27"/>
        <v>382958</v>
      </c>
      <c r="N35" s="260">
        <f t="shared" ref="N35" si="29">+N42+N48+N54+N60</f>
        <v>382723</v>
      </c>
      <c r="O35" s="205">
        <f t="shared" si="16"/>
        <v>4194191</v>
      </c>
    </row>
    <row r="36" spans="2:15" ht="21.75" customHeight="1">
      <c r="B36" s="398" t="s">
        <v>273</v>
      </c>
      <c r="C36" s="260">
        <f>+C61</f>
        <v>23235</v>
      </c>
      <c r="D36" s="260">
        <f t="shared" ref="D36:O36" si="30">+D61</f>
        <v>23235</v>
      </c>
      <c r="E36" s="260">
        <f t="shared" si="30"/>
        <v>23144</v>
      </c>
      <c r="F36" s="260">
        <f t="shared" si="30"/>
        <v>23017</v>
      </c>
      <c r="G36" s="260">
        <f t="shared" si="30"/>
        <v>23017</v>
      </c>
      <c r="H36" s="438">
        <f t="shared" si="30"/>
        <v>22956</v>
      </c>
      <c r="I36" s="260">
        <f t="shared" si="30"/>
        <v>22898</v>
      </c>
      <c r="J36" s="260">
        <f t="shared" ref="J36" si="31">+J61</f>
        <v>22717</v>
      </c>
      <c r="K36" s="260">
        <f t="shared" si="30"/>
        <v>22477</v>
      </c>
      <c r="L36" s="260">
        <f t="shared" si="30"/>
        <v>22405</v>
      </c>
      <c r="M36" s="260">
        <f t="shared" si="30"/>
        <v>22395</v>
      </c>
      <c r="N36" s="260">
        <f t="shared" si="30"/>
        <v>22752</v>
      </c>
      <c r="O36" s="399">
        <f t="shared" si="30"/>
        <v>274248</v>
      </c>
    </row>
    <row r="37" spans="2:15" ht="22.5" customHeight="1">
      <c r="B37" s="307" t="s">
        <v>42</v>
      </c>
      <c r="C37" s="309">
        <f>+C38+C39+C40+C41+C42</f>
        <v>1245132</v>
      </c>
      <c r="D37" s="309">
        <f t="shared" ref="D37:N37" si="32">+D38+D39+D40+D41+D42</f>
        <v>1280266</v>
      </c>
      <c r="E37" s="309">
        <f t="shared" si="32"/>
        <v>1328960</v>
      </c>
      <c r="F37" s="309">
        <f t="shared" si="32"/>
        <v>1410455</v>
      </c>
      <c r="G37" s="309">
        <f t="shared" si="32"/>
        <v>1374477</v>
      </c>
      <c r="H37" s="309">
        <f t="shared" si="32"/>
        <v>1353940</v>
      </c>
      <c r="I37" s="309">
        <f t="shared" si="32"/>
        <v>1368206</v>
      </c>
      <c r="J37" s="309">
        <f t="shared" si="32"/>
        <v>1343283</v>
      </c>
      <c r="K37" s="309">
        <f t="shared" si="32"/>
        <v>1335706</v>
      </c>
      <c r="L37" s="309">
        <f t="shared" si="32"/>
        <v>1321078</v>
      </c>
      <c r="M37" s="309">
        <f t="shared" si="32"/>
        <v>1382601</v>
      </c>
      <c r="N37" s="309">
        <f t="shared" si="32"/>
        <v>1382157</v>
      </c>
      <c r="O37" s="396">
        <f t="shared" ref="O37:O61" si="33">SUM(C37:N37)</f>
        <v>16126261</v>
      </c>
    </row>
    <row r="38" spans="2:15" ht="15.75">
      <c r="B38" s="304" t="s">
        <v>276</v>
      </c>
      <c r="C38" s="452">
        <v>430034</v>
      </c>
      <c r="D38" s="452">
        <v>453401</v>
      </c>
      <c r="E38" s="452">
        <v>447080</v>
      </c>
      <c r="F38" s="452">
        <v>488773</v>
      </c>
      <c r="G38" s="452">
        <v>441829</v>
      </c>
      <c r="H38" s="453">
        <v>452997</v>
      </c>
      <c r="I38" s="452">
        <v>462240</v>
      </c>
      <c r="J38" s="173">
        <v>456737</v>
      </c>
      <c r="K38" s="474">
        <v>456965</v>
      </c>
      <c r="L38" s="474">
        <v>443991</v>
      </c>
      <c r="M38" s="452">
        <v>455630</v>
      </c>
      <c r="N38" s="262">
        <v>458477</v>
      </c>
      <c r="O38" s="205">
        <f t="shared" si="33"/>
        <v>5448154</v>
      </c>
    </row>
    <row r="39" spans="2:15" ht="15.75">
      <c r="B39" s="304" t="s">
        <v>277</v>
      </c>
      <c r="C39" s="452">
        <v>231244</v>
      </c>
      <c r="D39" s="452">
        <v>230286</v>
      </c>
      <c r="E39" s="452">
        <v>237584</v>
      </c>
      <c r="F39" s="452">
        <v>236729</v>
      </c>
      <c r="G39" s="452">
        <v>246398</v>
      </c>
      <c r="H39" s="453">
        <v>235457</v>
      </c>
      <c r="I39" s="452">
        <v>255311</v>
      </c>
      <c r="J39" s="173">
        <v>242648</v>
      </c>
      <c r="K39" s="474">
        <v>240194</v>
      </c>
      <c r="L39" s="474">
        <v>245730</v>
      </c>
      <c r="M39" s="452">
        <v>258502</v>
      </c>
      <c r="N39" s="262">
        <v>255632</v>
      </c>
      <c r="O39" s="205">
        <f t="shared" si="33"/>
        <v>2915715</v>
      </c>
    </row>
    <row r="40" spans="2:15" ht="15.75">
      <c r="B40" s="304" t="s">
        <v>275</v>
      </c>
      <c r="C40" s="452">
        <v>69573</v>
      </c>
      <c r="D40" s="452">
        <v>71532</v>
      </c>
      <c r="E40" s="452">
        <v>74825</v>
      </c>
      <c r="F40" s="452">
        <v>74942</v>
      </c>
      <c r="G40" s="452">
        <v>70370</v>
      </c>
      <c r="H40" s="453">
        <v>70397</v>
      </c>
      <c r="I40" s="452">
        <v>70805</v>
      </c>
      <c r="J40" s="173">
        <v>71882</v>
      </c>
      <c r="K40" s="474">
        <v>72385</v>
      </c>
      <c r="L40" s="474">
        <v>71047</v>
      </c>
      <c r="M40" s="452">
        <v>74215</v>
      </c>
      <c r="N40" s="262">
        <v>74752</v>
      </c>
      <c r="O40" s="205">
        <f t="shared" si="33"/>
        <v>866725</v>
      </c>
    </row>
    <row r="41" spans="2:15" ht="15.75">
      <c r="B41" s="304" t="s">
        <v>239</v>
      </c>
      <c r="C41" s="452">
        <v>427506</v>
      </c>
      <c r="D41" s="452">
        <v>430097</v>
      </c>
      <c r="E41" s="452">
        <v>442794</v>
      </c>
      <c r="F41" s="452">
        <v>466041</v>
      </c>
      <c r="G41" s="452">
        <v>465131</v>
      </c>
      <c r="H41" s="453">
        <v>457289</v>
      </c>
      <c r="I41" s="452">
        <v>444966</v>
      </c>
      <c r="J41" s="173">
        <v>443256</v>
      </c>
      <c r="K41" s="474">
        <v>454606</v>
      </c>
      <c r="L41" s="474">
        <v>442059</v>
      </c>
      <c r="M41" s="452">
        <v>451934</v>
      </c>
      <c r="N41" s="262">
        <v>460080</v>
      </c>
      <c r="O41" s="205">
        <f t="shared" si="33"/>
        <v>5385759</v>
      </c>
    </row>
    <row r="42" spans="2:15" ht="15.75">
      <c r="B42" s="304" t="s">
        <v>240</v>
      </c>
      <c r="C42" s="452">
        <v>86775</v>
      </c>
      <c r="D42" s="452">
        <v>94950</v>
      </c>
      <c r="E42" s="452">
        <v>126677</v>
      </c>
      <c r="F42" s="452">
        <v>143970</v>
      </c>
      <c r="G42" s="452">
        <v>150749</v>
      </c>
      <c r="H42" s="453">
        <v>137800</v>
      </c>
      <c r="I42" s="452">
        <v>134884</v>
      </c>
      <c r="J42" s="173">
        <v>128760</v>
      </c>
      <c r="K42" s="474">
        <v>111556</v>
      </c>
      <c r="L42" s="474">
        <v>118251</v>
      </c>
      <c r="M42" s="452">
        <v>142320</v>
      </c>
      <c r="N42" s="262">
        <v>133216</v>
      </c>
      <c r="O42" s="205">
        <f t="shared" si="33"/>
        <v>1509908</v>
      </c>
    </row>
    <row r="43" spans="2:15" ht="19.5" customHeight="1">
      <c r="B43" s="307" t="s">
        <v>274</v>
      </c>
      <c r="C43" s="309">
        <f>+C44+C45+C46+C47+C48</f>
        <v>1203953</v>
      </c>
      <c r="D43" s="309">
        <f t="shared" ref="D43:N43" si="34">+D44+D45+D46+D47+D48</f>
        <v>1226324</v>
      </c>
      <c r="E43" s="309">
        <f t="shared" si="34"/>
        <v>1180105</v>
      </c>
      <c r="F43" s="309">
        <f t="shared" si="34"/>
        <v>1158830</v>
      </c>
      <c r="G43" s="309">
        <f t="shared" si="34"/>
        <v>1174614</v>
      </c>
      <c r="H43" s="309">
        <f t="shared" si="34"/>
        <v>1189205</v>
      </c>
      <c r="I43" s="309">
        <f t="shared" si="34"/>
        <v>1193227</v>
      </c>
      <c r="J43" s="309">
        <f t="shared" si="34"/>
        <v>1198212</v>
      </c>
      <c r="K43" s="309">
        <f t="shared" si="34"/>
        <v>1179303</v>
      </c>
      <c r="L43" s="309">
        <f t="shared" si="34"/>
        <v>1188597</v>
      </c>
      <c r="M43" s="309">
        <f t="shared" si="34"/>
        <v>1195293</v>
      </c>
      <c r="N43" s="309">
        <f t="shared" si="34"/>
        <v>1226370</v>
      </c>
      <c r="O43" s="396">
        <f t="shared" si="33"/>
        <v>14314033</v>
      </c>
    </row>
    <row r="44" spans="2:15" ht="15.75">
      <c r="B44" s="304" t="s">
        <v>276</v>
      </c>
      <c r="C44" s="452">
        <v>351775</v>
      </c>
      <c r="D44" s="452">
        <v>375336</v>
      </c>
      <c r="E44" s="452">
        <v>351821</v>
      </c>
      <c r="F44" s="452">
        <v>353285</v>
      </c>
      <c r="G44" s="452">
        <v>355066</v>
      </c>
      <c r="H44" s="453">
        <v>355520</v>
      </c>
      <c r="I44" s="452">
        <v>356223</v>
      </c>
      <c r="J44" s="173">
        <v>356085</v>
      </c>
      <c r="K44" s="474">
        <v>357415</v>
      </c>
      <c r="L44" s="474">
        <v>355459</v>
      </c>
      <c r="M44" s="452">
        <v>355219</v>
      </c>
      <c r="N44" s="262">
        <v>363362</v>
      </c>
      <c r="O44" s="205">
        <f t="shared" si="33"/>
        <v>4286566</v>
      </c>
    </row>
    <row r="45" spans="2:15" ht="15.75">
      <c r="B45" s="304" t="s">
        <v>277</v>
      </c>
      <c r="C45" s="452">
        <v>157250</v>
      </c>
      <c r="D45" s="452">
        <v>152017</v>
      </c>
      <c r="E45" s="452">
        <v>141902</v>
      </c>
      <c r="F45" s="452">
        <v>141441</v>
      </c>
      <c r="G45" s="452">
        <v>143892</v>
      </c>
      <c r="H45" s="453">
        <v>145614</v>
      </c>
      <c r="I45" s="452">
        <v>145843</v>
      </c>
      <c r="J45" s="173">
        <v>144099</v>
      </c>
      <c r="K45" s="474">
        <v>142552</v>
      </c>
      <c r="L45" s="474">
        <v>142394</v>
      </c>
      <c r="M45" s="452">
        <v>142127</v>
      </c>
      <c r="N45" s="262">
        <v>144607</v>
      </c>
      <c r="O45" s="205">
        <f t="shared" si="33"/>
        <v>1743738</v>
      </c>
    </row>
    <row r="46" spans="2:15" ht="15.75">
      <c r="B46" s="304" t="s">
        <v>275</v>
      </c>
      <c r="C46" s="452">
        <v>79092</v>
      </c>
      <c r="D46" s="452">
        <v>79092</v>
      </c>
      <c r="E46" s="452">
        <v>79965</v>
      </c>
      <c r="F46" s="452">
        <v>80778</v>
      </c>
      <c r="G46" s="452">
        <v>80141</v>
      </c>
      <c r="H46" s="453">
        <v>81712</v>
      </c>
      <c r="I46" s="452">
        <v>81712</v>
      </c>
      <c r="J46" s="173">
        <v>81830</v>
      </c>
      <c r="K46" s="474">
        <v>81717</v>
      </c>
      <c r="L46" s="474">
        <v>81153</v>
      </c>
      <c r="M46" s="452">
        <v>80881</v>
      </c>
      <c r="N46" s="262">
        <v>82997</v>
      </c>
      <c r="O46" s="205">
        <f t="shared" si="33"/>
        <v>971070</v>
      </c>
    </row>
    <row r="47" spans="2:15" ht="15.75">
      <c r="B47" s="304" t="s">
        <v>239</v>
      </c>
      <c r="C47" s="452">
        <v>489664</v>
      </c>
      <c r="D47" s="452">
        <v>493893</v>
      </c>
      <c r="E47" s="452">
        <v>482876</v>
      </c>
      <c r="F47" s="452">
        <v>480080</v>
      </c>
      <c r="G47" s="452">
        <v>483257</v>
      </c>
      <c r="H47" s="453">
        <v>485320</v>
      </c>
      <c r="I47" s="452">
        <v>486026</v>
      </c>
      <c r="J47" s="173">
        <v>489370</v>
      </c>
      <c r="K47" s="474">
        <v>487651</v>
      </c>
      <c r="L47" s="474">
        <v>490283</v>
      </c>
      <c r="M47" s="452">
        <v>491749</v>
      </c>
      <c r="N47" s="262">
        <v>503949</v>
      </c>
      <c r="O47" s="205">
        <f t="shared" si="33"/>
        <v>5864118</v>
      </c>
    </row>
    <row r="48" spans="2:15" ht="15.75">
      <c r="B48" s="304" t="s">
        <v>240</v>
      </c>
      <c r="C48" s="452">
        <v>126172</v>
      </c>
      <c r="D48" s="452">
        <v>125986</v>
      </c>
      <c r="E48" s="452">
        <v>123541</v>
      </c>
      <c r="F48" s="452">
        <v>103246</v>
      </c>
      <c r="G48" s="452">
        <v>112258</v>
      </c>
      <c r="H48" s="453">
        <v>121039</v>
      </c>
      <c r="I48" s="452">
        <v>123423</v>
      </c>
      <c r="J48" s="173">
        <v>126828</v>
      </c>
      <c r="K48" s="474">
        <v>109968</v>
      </c>
      <c r="L48" s="474">
        <v>119308</v>
      </c>
      <c r="M48" s="452">
        <v>125317</v>
      </c>
      <c r="N48" s="262">
        <v>131455</v>
      </c>
      <c r="O48" s="205">
        <f t="shared" si="33"/>
        <v>1448541</v>
      </c>
    </row>
    <row r="49" spans="2:15" ht="15.75">
      <c r="B49" s="378" t="s">
        <v>344</v>
      </c>
      <c r="C49" s="309">
        <f>+C50+C51+C52+C53+C54</f>
        <v>340389</v>
      </c>
      <c r="D49" s="309">
        <f t="shared" ref="D49:N49" si="35">+D50+D51+D52+D53+D54</f>
        <v>350458</v>
      </c>
      <c r="E49" s="309">
        <f t="shared" si="35"/>
        <v>357276</v>
      </c>
      <c r="F49" s="309">
        <f t="shared" si="35"/>
        <v>369721</v>
      </c>
      <c r="G49" s="309">
        <f t="shared" si="35"/>
        <v>365229</v>
      </c>
      <c r="H49" s="309">
        <f t="shared" si="35"/>
        <v>359978</v>
      </c>
      <c r="I49" s="309">
        <f t="shared" si="35"/>
        <v>361700</v>
      </c>
      <c r="J49" s="309">
        <f t="shared" si="35"/>
        <v>345626</v>
      </c>
      <c r="K49" s="309">
        <f t="shared" si="35"/>
        <v>366142</v>
      </c>
      <c r="L49" s="309">
        <f t="shared" si="35"/>
        <v>364573</v>
      </c>
      <c r="M49" s="309">
        <f t="shared" si="35"/>
        <v>368623</v>
      </c>
      <c r="N49" s="309">
        <f t="shared" si="35"/>
        <v>375489</v>
      </c>
      <c r="O49" s="396">
        <f t="shared" si="33"/>
        <v>4325204</v>
      </c>
    </row>
    <row r="50" spans="2:15" ht="15.75">
      <c r="B50" s="304" t="s">
        <v>276</v>
      </c>
      <c r="C50" s="452">
        <v>95009</v>
      </c>
      <c r="D50" s="452">
        <v>95050</v>
      </c>
      <c r="E50" s="452">
        <v>95992</v>
      </c>
      <c r="F50" s="452">
        <v>96042</v>
      </c>
      <c r="G50" s="452">
        <v>96484</v>
      </c>
      <c r="H50" s="453">
        <v>96306</v>
      </c>
      <c r="I50" s="452">
        <v>97757</v>
      </c>
      <c r="J50" s="173">
        <v>97057</v>
      </c>
      <c r="K50" s="474">
        <v>97097</v>
      </c>
      <c r="L50" s="474">
        <v>96122</v>
      </c>
      <c r="M50" s="452">
        <v>97190</v>
      </c>
      <c r="N50" s="262">
        <v>98851</v>
      </c>
      <c r="O50" s="205">
        <f t="shared" si="33"/>
        <v>1158957</v>
      </c>
    </row>
    <row r="51" spans="2:15" ht="15.75">
      <c r="B51" s="304" t="s">
        <v>277</v>
      </c>
      <c r="C51" s="452">
        <v>46139</v>
      </c>
      <c r="D51" s="452">
        <v>47073</v>
      </c>
      <c r="E51" s="452">
        <v>46657</v>
      </c>
      <c r="F51" s="452">
        <v>48935</v>
      </c>
      <c r="G51" s="452">
        <v>47621</v>
      </c>
      <c r="H51" s="453">
        <v>47796</v>
      </c>
      <c r="I51" s="452">
        <v>48100</v>
      </c>
      <c r="J51" s="173">
        <v>48247</v>
      </c>
      <c r="K51" s="474">
        <v>49871</v>
      </c>
      <c r="L51" s="474">
        <v>49701</v>
      </c>
      <c r="M51" s="452">
        <v>51008</v>
      </c>
      <c r="N51" s="262">
        <v>53080</v>
      </c>
      <c r="O51" s="205">
        <f t="shared" si="33"/>
        <v>584228</v>
      </c>
    </row>
    <row r="52" spans="2:15" ht="15.75">
      <c r="B52" s="304" t="s">
        <v>275</v>
      </c>
      <c r="C52" s="452">
        <v>15034</v>
      </c>
      <c r="D52" s="452">
        <v>15034</v>
      </c>
      <c r="E52" s="452">
        <v>14894</v>
      </c>
      <c r="F52" s="452">
        <v>14894</v>
      </c>
      <c r="G52" s="452">
        <v>14663</v>
      </c>
      <c r="H52" s="453">
        <v>14557</v>
      </c>
      <c r="I52" s="452">
        <v>14503</v>
      </c>
      <c r="J52" s="173">
        <v>14171</v>
      </c>
      <c r="K52" s="474">
        <v>14171</v>
      </c>
      <c r="L52" s="474">
        <v>14735</v>
      </c>
      <c r="M52" s="452">
        <v>14735</v>
      </c>
      <c r="N52" s="262">
        <v>15174</v>
      </c>
      <c r="O52" s="205">
        <f t="shared" si="33"/>
        <v>176565</v>
      </c>
    </row>
    <row r="53" spans="2:15" ht="15.75">
      <c r="B53" s="304" t="s">
        <v>239</v>
      </c>
      <c r="C53" s="452">
        <v>157184</v>
      </c>
      <c r="D53" s="452">
        <v>160434</v>
      </c>
      <c r="E53" s="452">
        <v>161044</v>
      </c>
      <c r="F53" s="452">
        <v>163316</v>
      </c>
      <c r="G53" s="452">
        <v>167105</v>
      </c>
      <c r="H53" s="453">
        <v>162205</v>
      </c>
      <c r="I53" s="452">
        <v>162992</v>
      </c>
      <c r="J53" s="173">
        <v>158302</v>
      </c>
      <c r="K53" s="474">
        <v>164229</v>
      </c>
      <c r="L53" s="474">
        <v>162953</v>
      </c>
      <c r="M53" s="452">
        <v>163325</v>
      </c>
      <c r="N53" s="262">
        <v>167937</v>
      </c>
      <c r="O53" s="205">
        <f t="shared" si="33"/>
        <v>1951026</v>
      </c>
    </row>
    <row r="54" spans="2:15" ht="15.75">
      <c r="B54" s="304" t="s">
        <v>240</v>
      </c>
      <c r="C54" s="452">
        <v>27023</v>
      </c>
      <c r="D54" s="452">
        <v>32867</v>
      </c>
      <c r="E54" s="452">
        <v>38689</v>
      </c>
      <c r="F54" s="452">
        <v>46534</v>
      </c>
      <c r="G54" s="452">
        <v>39356</v>
      </c>
      <c r="H54" s="453">
        <v>39114</v>
      </c>
      <c r="I54" s="452">
        <v>38348</v>
      </c>
      <c r="J54" s="173">
        <v>27849</v>
      </c>
      <c r="K54" s="474">
        <v>40774</v>
      </c>
      <c r="L54" s="474">
        <v>41062</v>
      </c>
      <c r="M54" s="452">
        <v>42365</v>
      </c>
      <c r="N54" s="262">
        <v>40447</v>
      </c>
      <c r="O54" s="205">
        <f t="shared" si="33"/>
        <v>454428</v>
      </c>
    </row>
    <row r="55" spans="2:15" ht="15">
      <c r="B55" s="373" t="s">
        <v>374</v>
      </c>
      <c r="C55" s="309">
        <f>+C56+C57+C58+C59+C60+C61</f>
        <v>1817034</v>
      </c>
      <c r="D55" s="309">
        <f t="shared" ref="D55:N55" si="36">+D56+D57+D58+D59+D60+D61</f>
        <v>1812772</v>
      </c>
      <c r="E55" s="309">
        <f t="shared" si="36"/>
        <v>1805141</v>
      </c>
      <c r="F55" s="309">
        <f t="shared" si="36"/>
        <v>1808081</v>
      </c>
      <c r="G55" s="309">
        <f t="shared" si="36"/>
        <v>1808057</v>
      </c>
      <c r="H55" s="309">
        <f t="shared" si="36"/>
        <v>1813701</v>
      </c>
      <c r="I55" s="309">
        <f t="shared" si="36"/>
        <v>1809245</v>
      </c>
      <c r="J55" s="309">
        <f t="shared" si="36"/>
        <v>1803602</v>
      </c>
      <c r="K55" s="309">
        <f t="shared" si="36"/>
        <v>1780624</v>
      </c>
      <c r="L55" s="309">
        <f t="shared" si="36"/>
        <v>1780758</v>
      </c>
      <c r="M55" s="309">
        <f t="shared" si="36"/>
        <v>1782012</v>
      </c>
      <c r="N55" s="309">
        <f t="shared" si="36"/>
        <v>1826024</v>
      </c>
      <c r="O55" s="396">
        <f t="shared" si="33"/>
        <v>21647051</v>
      </c>
    </row>
    <row r="56" spans="2:15" ht="15.75">
      <c r="B56" s="393" t="s">
        <v>375</v>
      </c>
      <c r="C56" s="452"/>
      <c r="D56" s="452"/>
      <c r="E56" s="452"/>
      <c r="F56" s="452"/>
      <c r="G56" s="452"/>
      <c r="H56" s="453"/>
      <c r="I56" s="452"/>
      <c r="J56" s="173"/>
      <c r="K56" s="452"/>
      <c r="L56" s="452"/>
      <c r="M56" s="452"/>
      <c r="N56" s="262"/>
      <c r="O56" s="205"/>
    </row>
    <row r="57" spans="2:15" ht="15.75">
      <c r="B57" s="393" t="s">
        <v>376</v>
      </c>
      <c r="C57" s="452">
        <v>1155187</v>
      </c>
      <c r="D57" s="452">
        <v>1150913</v>
      </c>
      <c r="E57" s="452">
        <v>1142261</v>
      </c>
      <c r="F57" s="452">
        <v>1141858</v>
      </c>
      <c r="G57" s="452">
        <v>1135609</v>
      </c>
      <c r="H57" s="453">
        <v>1131903</v>
      </c>
      <c r="I57" s="452">
        <v>1123261</v>
      </c>
      <c r="J57" s="173">
        <v>1115464</v>
      </c>
      <c r="K57" s="474">
        <v>1109877</v>
      </c>
      <c r="L57" s="474">
        <v>1106584</v>
      </c>
      <c r="M57" s="452">
        <v>1099979</v>
      </c>
      <c r="N57" s="262">
        <v>1124964</v>
      </c>
      <c r="O57" s="205">
        <f t="shared" si="33"/>
        <v>13537860</v>
      </c>
    </row>
    <row r="58" spans="2:15" ht="15.75">
      <c r="B58" s="304" t="s">
        <v>275</v>
      </c>
      <c r="C58" s="262"/>
      <c r="D58" s="262"/>
      <c r="E58" s="262"/>
      <c r="F58" s="262"/>
      <c r="G58" s="262"/>
      <c r="H58" s="262"/>
      <c r="I58" s="262"/>
      <c r="J58" s="173"/>
      <c r="K58" s="440"/>
      <c r="L58" s="440"/>
      <c r="M58" s="262"/>
      <c r="N58" s="262"/>
      <c r="O58" s="205"/>
    </row>
    <row r="59" spans="2:15" ht="15.75">
      <c r="B59" s="304" t="s">
        <v>239</v>
      </c>
      <c r="C59" s="452">
        <v>585205</v>
      </c>
      <c r="D59" s="452">
        <v>585018</v>
      </c>
      <c r="E59" s="452">
        <v>585244</v>
      </c>
      <c r="F59" s="452">
        <v>586077</v>
      </c>
      <c r="G59" s="452">
        <v>588036</v>
      </c>
      <c r="H59" s="453">
        <v>589093</v>
      </c>
      <c r="I59" s="452">
        <v>589297</v>
      </c>
      <c r="J59" s="173">
        <v>588608</v>
      </c>
      <c r="K59" s="474">
        <v>584802</v>
      </c>
      <c r="L59" s="474">
        <v>584864</v>
      </c>
      <c r="M59" s="452">
        <v>586682</v>
      </c>
      <c r="N59" s="262">
        <v>600703</v>
      </c>
      <c r="O59" s="205">
        <f t="shared" si="33"/>
        <v>7053629</v>
      </c>
    </row>
    <row r="60" spans="2:15" ht="15.75">
      <c r="B60" s="304" t="s">
        <v>240</v>
      </c>
      <c r="C60" s="452">
        <v>53407</v>
      </c>
      <c r="D60" s="452">
        <v>53606</v>
      </c>
      <c r="E60" s="452">
        <v>54492</v>
      </c>
      <c r="F60" s="452">
        <v>57129</v>
      </c>
      <c r="G60" s="452">
        <v>61395</v>
      </c>
      <c r="H60" s="453">
        <v>69749</v>
      </c>
      <c r="I60" s="452">
        <v>73789</v>
      </c>
      <c r="J60" s="173">
        <v>76813</v>
      </c>
      <c r="K60" s="474">
        <v>63468</v>
      </c>
      <c r="L60" s="474">
        <v>66905</v>
      </c>
      <c r="M60" s="452">
        <v>72956</v>
      </c>
      <c r="N60" s="262">
        <v>77605</v>
      </c>
      <c r="O60" s="205">
        <f t="shared" si="33"/>
        <v>781314</v>
      </c>
    </row>
    <row r="61" spans="2:15" ht="16.5" thickBot="1">
      <c r="B61" s="305" t="s">
        <v>273</v>
      </c>
      <c r="C61" s="454">
        <v>23235</v>
      </c>
      <c r="D61" s="454">
        <v>23235</v>
      </c>
      <c r="E61" s="454">
        <v>23144</v>
      </c>
      <c r="F61" s="454">
        <v>23017</v>
      </c>
      <c r="G61" s="454">
        <v>23017</v>
      </c>
      <c r="H61" s="484">
        <v>22956</v>
      </c>
      <c r="I61" s="454">
        <v>22898</v>
      </c>
      <c r="J61" s="310">
        <v>22717</v>
      </c>
      <c r="K61" s="488">
        <v>22477</v>
      </c>
      <c r="L61" s="488">
        <v>22405</v>
      </c>
      <c r="M61" s="454">
        <v>22395</v>
      </c>
      <c r="N61" s="455">
        <v>22752</v>
      </c>
      <c r="O61" s="397">
        <f t="shared" si="33"/>
        <v>274248</v>
      </c>
    </row>
    <row r="62" spans="2:15" ht="13.5" thickTop="1">
      <c r="B62" s="301" t="s">
        <v>377</v>
      </c>
    </row>
    <row r="63" spans="2:15">
      <c r="B63" s="301"/>
    </row>
  </sheetData>
  <mergeCells count="6">
    <mergeCell ref="B27:O27"/>
    <mergeCell ref="B2:O2"/>
    <mergeCell ref="B4:O4"/>
    <mergeCell ref="B5:O5"/>
    <mergeCell ref="B3:O3"/>
    <mergeCell ref="B26:O26"/>
  </mergeCells>
  <phoneticPr fontId="0" type="noConversion"/>
  <hyperlinks>
    <hyperlink ref="B25" location="INDICE!C3" display="Volver al Indice"/>
    <hyperlink ref="B1" location="INDICE!C3" display="Volver al Indice"/>
    <hyperlink ref="O23" location="INDICE!C3" display="Volver al Indice"/>
  </hyperlinks>
  <printOptions horizontalCentered="1"/>
  <pageMargins left="0.15748031496062992" right="0.15748031496062992" top="0.43307086614173229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73</vt:i4>
      </vt:variant>
    </vt:vector>
  </HeadingPairs>
  <TitlesOfParts>
    <vt:vector size="102" baseType="lpstr">
      <vt:lpstr>INDICE</vt:lpstr>
      <vt:lpstr>EMP-TRA-REM</vt:lpstr>
      <vt:lpstr>TRAB PROT Y EMP </vt:lpstr>
      <vt:lpstr>ACC Y DIAS PERD</vt:lpstr>
      <vt:lpstr>ACC por SEXO</vt:lpstr>
      <vt:lpstr>DIAS PERD por SEXO</vt:lpstr>
      <vt:lpstr>SUBSIDIOS</vt:lpstr>
      <vt:lpstr>N°PENS AT</vt:lpstr>
      <vt:lpstr>MONTO PENS-AT</vt:lpstr>
      <vt:lpstr>INDEMNIZ</vt:lpstr>
      <vt:lpstr>EMP-TRA-PEN-CCAF</vt:lpstr>
      <vt:lpstr>TRAB-CCAF-SEXO</vt:lpstr>
      <vt:lpstr>PENS-CCAF-SEXO</vt:lpstr>
      <vt:lpstr>TASAS-INTERES</vt:lpstr>
      <vt:lpstr>N°CREDITOS</vt:lpstr>
      <vt:lpstr>MONTO CREDITOS</vt:lpstr>
      <vt:lpstr>COT-SIL-CCAF</vt:lpstr>
      <vt:lpstr>SIL-CUR-CCAF</vt:lpstr>
      <vt:lpstr>INI-MAT</vt:lpstr>
      <vt:lpstr>DIAS-MAT</vt:lpstr>
      <vt:lpstr>GASTO-MAT</vt:lpstr>
      <vt:lpstr>NºAFAM</vt:lpstr>
      <vt:lpstr>GASTO-AFAM</vt:lpstr>
      <vt:lpstr>SUF</vt:lpstr>
      <vt:lpstr>SUF COMU</vt:lpstr>
      <vt:lpstr>SUF DISC</vt:lpstr>
      <vt:lpstr>CESANTIA</vt:lpstr>
      <vt:lpstr>Hoja1</vt:lpstr>
      <vt:lpstr>Hoja2</vt:lpstr>
      <vt:lpstr>AÑO_2008</vt:lpstr>
      <vt:lpstr>'ACC Y DIAS PERD'!Área_de_impresión</vt:lpstr>
      <vt:lpstr>CESANTIA!Área_de_impresión</vt:lpstr>
      <vt:lpstr>'COT-SIL-CCAF'!Área_de_impresión</vt:lpstr>
      <vt:lpstr>'DIAS-MAT'!Área_de_impresión</vt:lpstr>
      <vt:lpstr>'EMP-TRA-PEN-CCAF'!Área_de_impresión</vt:lpstr>
      <vt:lpstr>'EMP-TRA-REM'!Área_de_impresión</vt:lpstr>
      <vt:lpstr>'GASTO-AFAM'!Área_de_impresión</vt:lpstr>
      <vt:lpstr>'GASTO-MAT'!Área_de_impresión</vt:lpstr>
      <vt:lpstr>INDEMNIZ!Área_de_impresión</vt:lpstr>
      <vt:lpstr>INDICE!Área_de_impresión</vt:lpstr>
      <vt:lpstr>'INI-MAT'!Área_de_impresión</vt:lpstr>
      <vt:lpstr>'MONTO CREDITOS'!Área_de_impresión</vt:lpstr>
      <vt:lpstr>'MONTO PENS-AT'!Área_de_impresión</vt:lpstr>
      <vt:lpstr>N°CREDITOS!Área_de_impresión</vt:lpstr>
      <vt:lpstr>'N°PENS AT'!Área_de_impresión</vt:lpstr>
      <vt:lpstr>NºAFAM!Área_de_impresión</vt:lpstr>
      <vt:lpstr>'PENS-CCAF-SEXO'!Área_de_impresión</vt:lpstr>
      <vt:lpstr>'SIL-CUR-CCAF'!Área_de_impresión</vt:lpstr>
      <vt:lpstr>SUBSIDIOS!Área_de_impresión</vt:lpstr>
      <vt:lpstr>SUF!Área_de_impresión</vt:lpstr>
      <vt:lpstr>'SUF DISC'!Área_de_impresión</vt:lpstr>
      <vt:lpstr>'TASAS-INTERES'!Área_de_impresión</vt:lpstr>
      <vt:lpstr>'TRAB PROT Y EMP '!Área_de_impresión</vt:lpstr>
      <vt:lpstr>'TRAB-CCAF-SEXO'!Área_de_impresión</vt:lpstr>
      <vt:lpstr>Enero</vt:lpstr>
      <vt:lpstr>GASTO_EN_ASIGNACIONES_FAMILIARES__PAGADAS__AÑO_2005</vt:lpstr>
      <vt:lpstr>GASTO_EN_SUBSIDIOS_MATERNALES_PAGADOS_POR_EL_F.U.P.F._AÑO_2005</vt:lpstr>
      <vt:lpstr>MONTO_DE_INDEMNIZACIONES_POR_ACCIDENTES_DEL_TRABAJO</vt:lpstr>
      <vt:lpstr>MONTO_DE_LOS_CREDITOS_SOCIALES_OTORGADOS_POR_EL_SISTEMA_C.C.A.F.</vt:lpstr>
      <vt:lpstr>MONTO_EMITIDO_EN_SUBSIDIOS_POR_DISCAPACIDAD_MENTAL__SEGÚN_REGIONES</vt:lpstr>
      <vt:lpstr>MONTO_PAGADO_EN_SUBSIDIOS_DE_CESANTIA_PAGADOS_POR_EL_F.U.P.F.</vt:lpstr>
      <vt:lpstr>MONTO_PAGADO_EN_SUBSIDIOS_DE_ORIGEN_COMUN__POR_LAS_C.C.A.F.</vt:lpstr>
      <vt:lpstr>MONTO_TOTAL_DE_CREDITOS_DE_CONSUMO_OTORGADOS_POR_EL_SISTEMA_C.C.A.F.</vt:lpstr>
      <vt:lpstr>MONTO_TOTAL_DE_SUBSIDIOS_PAGADOS_POR_ACCIDENTES_DEL_TRABAJO</vt:lpstr>
      <vt:lpstr>MONTOS_EN_CREDITOS_HIPOTECARIOS_OTORGADOS_POR_EL_SISTEMA_C.C.A.F.</vt:lpstr>
      <vt:lpstr>MONTOS_TOTALES_DE__PENSIONES_VIGENTES_DE_LA_LEY_N_16.744_SEGÚN_TIPO_DE_PENSION</vt:lpstr>
      <vt:lpstr>MONTOS_TOTALES_DE_PENSIONES_DE_LA_LEY_N_16.744</vt:lpstr>
      <vt:lpstr>N__DE_SUBSIDIOS_INICIADOS_SISTEMA_DE_SUBSIDIOS_MATERNALES_AÑO_2005</vt:lpstr>
      <vt:lpstr>NUMERO__DE_ASIGNACIONES_FAMILIARES__PAGADAS_SEGÚN_INSTITUCIONES</vt:lpstr>
      <vt:lpstr>NUMERO__DE_EMPRESAS_ADHERENTES</vt:lpstr>
      <vt:lpstr>NUMERO__DE_TRABAJADORES_PROTEGIDOS</vt:lpstr>
      <vt:lpstr>NÚMERO__DE_TRABAJADORES_PROTEGIDOS_POR_EL_SEGURO_DE_LA_LEY_N°_16.744__SEGÚN_SEXO</vt:lpstr>
      <vt:lpstr>NUMERO_DE_ACCIDENTES__SEGÚN_TIPO_DE_ACCIDENTE_Y_MUTUAL</vt:lpstr>
      <vt:lpstr>NUMERO_DE_ACCIDENTES_Y_DE_ENFERMEDADES_PROFESIONALES_POR_SEXO</vt:lpstr>
      <vt:lpstr>NUMERO_DE_CAUSANTES_DE_SUBSIDIO_FAMILIAR__SEGÚN_REGIONES</vt:lpstr>
      <vt:lpstr>NUMERO_DE_CREDITOS_HIPOTECARIOS_OTORGADOS_POR_EL_SISTEMA_CCAF</vt:lpstr>
      <vt:lpstr>NUMERO_DE_CREDITOS_SOCIALES_OTORGADOS_POR_EL_SISTEMA_C.C.A.F.</vt:lpstr>
      <vt:lpstr>NÚMERO_DE_DÍAS_DE_SUBSIDIOS_PAGADOS_POR_ACCIDENTES_DEL_TRABAJO</vt:lpstr>
      <vt:lpstr>NUMERO_DE_DIAS_PAGADOS_EN_SUBSIDIOS_DE_ORIGEN_COMUN__POR_LAS_C.C.A.F.</vt:lpstr>
      <vt:lpstr>NUMERO_DE_DIAS_PAGADOS_POR_EL_SISTEMA_MATERNAL_AÑO_2005</vt:lpstr>
      <vt:lpstr>NUMERO_DE_DIAS_PERDIDOS__POR_ACCIDENTES_DEL_TRABAJO_Y_DE_TRAYECTO__SEGÚN_TIPO_DE_ACCIDENTE_Y_MUTUAL</vt:lpstr>
      <vt:lpstr>NUMERO_DE_EMPRESAS_AFILIADAS_A__C.C.A.F.</vt:lpstr>
      <vt:lpstr>NÚMERO_DE_ENTIDADES_EMPLEADORAS_COTIZANTES</vt:lpstr>
      <vt:lpstr>NÚMERO_DE_INDEMNIZACIONES_POR_ACCIDENTES_DEL_TRABAJO</vt:lpstr>
      <vt:lpstr>NUMERO_DE_PENSIONADOS_AFILIADOS_A_C.C.A.F.</vt:lpstr>
      <vt:lpstr>NUMERO_DE_PENSIONES_VIGENTES_DE_LA_LEY_N_16.744_SEGÚN_TIPO_DE_PENSION</vt:lpstr>
      <vt:lpstr>NUMERO_DE_SUBSIDIOS_DE_CESANTIA_PAGADOS_POR_F.U.P.F.</vt:lpstr>
      <vt:lpstr>NUMERO_DE_SUBSIDIOS_FAMILIARES__SEGÚN_TIPO_DE_SUBSIDIO_Y_REGIONES</vt:lpstr>
      <vt:lpstr>NUMERO_DE_SUBSIDIOS_INICIADOS_DE_ORIGEN_COMUN_PAGADOS_POR_LAS_C.C.A.F.</vt:lpstr>
      <vt:lpstr>NÚMERO_DE_SUBSIDIOS_INICIADOS_POR_ACCIDENTES_DEL_TRABAJO</vt:lpstr>
      <vt:lpstr>NUMERO_DE_SUBSIDIOS_POR_DISCAPACIDAD_MENTAL__SEGÚN_REGIONES</vt:lpstr>
      <vt:lpstr>NUMERO_DE_TRABAJADORES_AFILIADOS__A__C.C.A.F.</vt:lpstr>
      <vt:lpstr>NUMERO_DE_TRABAJADORES_COTIZANTES_AL_REGIMEN_SIL__POR_C.C.A.F.</vt:lpstr>
      <vt:lpstr>NÚMERO_DE_TRABAJADORES_HOMBRES_AFILIADOS__A__C.C.A.F.</vt:lpstr>
      <vt:lpstr>NÚMERO_DE_TRABAJADORES_POR_LOS_QUE_SE_COTIZÓ</vt:lpstr>
      <vt:lpstr>NUMERO_TOTAL_DE_AFILIADOS_A_C.C.A.F.</vt:lpstr>
      <vt:lpstr>NÚMERO_TOTAL_DE_PENSIONADOS_AFILIADOS__A__C.C.A.F.</vt:lpstr>
      <vt:lpstr>NÚMERO_TOTAL_DE_TRABAJADORES_AFILIADOS__A__C.C.A.F._POR_SEXO</vt:lpstr>
      <vt:lpstr>REMUNERACIÓN_IMPONIBLE_DE_LOS_TRABAJADORES_POR_LOS_QUE_SE_COTIZÓ_A</vt:lpstr>
      <vt:lpstr>SUBSIDIOS_FAMILIARES_EMITIDOS___BENEFICIARIOS__MONTO_Y_CAUSANTES_POR_TIPO</vt:lpstr>
      <vt:lpstr>TASAS_DE_INTERES_MENSUAL_PARA_OPERACIONES_NO_REAJUSTABLES_EN_MONEDA_NACIONAL</vt:lpstr>
      <vt:lpstr>Volver_al_Indice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ARojas</dc:creator>
  <cp:lastModifiedBy>HFernandez</cp:lastModifiedBy>
  <cp:lastPrinted>2013-08-01T16:17:30Z</cp:lastPrinted>
  <dcterms:created xsi:type="dcterms:W3CDTF">2006-03-09T14:40:00Z</dcterms:created>
  <dcterms:modified xsi:type="dcterms:W3CDTF">2013-10-17T16:39:05Z</dcterms:modified>
</cp:coreProperties>
</file>