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aveExternalLinkValues="0" codeName="ThisWorkbook" autoCompressPictures="0"/>
  <bookViews>
    <workbookView xWindow="0" yWindow="60" windowWidth="24240" windowHeight="13680" tabRatio="912"/>
  </bookViews>
  <sheets>
    <sheet name="INDICE" sheetId="4" r:id="rId1"/>
    <sheet name="EMP-TRA-REM" sheetId="66" r:id="rId2"/>
    <sheet name="TRAB PROT Y EMP " sheetId="67" r:id="rId3"/>
    <sheet name="ACC Y DIAS PERD" sheetId="68" r:id="rId4"/>
    <sheet name="ACC por SEXO" sheetId="69" r:id="rId5"/>
    <sheet name="DIAS PERD por SEXO" sheetId="70" r:id="rId6"/>
    <sheet name="ACC por ACT ECO" sheetId="71" r:id="rId7"/>
    <sheet name="SUBSIDIOS" sheetId="72" r:id="rId8"/>
    <sheet name="N°PENS AT" sheetId="73" r:id="rId9"/>
    <sheet name="MONTO PENS-AT" sheetId="74" r:id="rId10"/>
    <sheet name="INDEMNIZ" sheetId="75" r:id="rId11"/>
    <sheet name="EMP-TRA-PEN-CCAF" sheetId="12" r:id="rId12"/>
    <sheet name="TRAB-CCAF-SEXO" sheetId="37" r:id="rId13"/>
    <sheet name="PENS-CCAF-SEXO" sheetId="38" r:id="rId14"/>
    <sheet name="N°CREDITOS" sheetId="14" r:id="rId15"/>
    <sheet name="MONTO CREDITOS" sheetId="34" r:id="rId16"/>
    <sheet name="TASAS_HASTA 50 UF" sheetId="43" r:id="rId17"/>
    <sheet name="TASAS_DESDE 50 HASTA 200 UF" sheetId="41" r:id="rId18"/>
    <sheet name="Tasa Promedio" sheetId="42" r:id="rId19"/>
    <sheet name="COT-SIL-CCAF" sheetId="15" r:id="rId20"/>
    <sheet name="N° días SIL CCAF" sheetId="48" r:id="rId21"/>
    <sheet name="Monto SIL CCAF" sheetId="49" r:id="rId22"/>
    <sheet name="INI-MAT" sheetId="76" r:id="rId23"/>
    <sheet name="DIAS-MAT" sheetId="77" r:id="rId24"/>
    <sheet name="GASTO-MAT" sheetId="78" r:id="rId25"/>
    <sheet name="PPP-EXT" sheetId="79" r:id="rId26"/>
    <sheet name="PPP-TRA" sheetId="80" r:id="rId27"/>
    <sheet name="NºAFAM" sheetId="81" r:id="rId28"/>
    <sheet name="GASTO-AFAM" sheetId="82" r:id="rId29"/>
    <sheet name="SUF" sheetId="83" r:id="rId30"/>
    <sheet name="SUF COMU" sheetId="84" r:id="rId31"/>
    <sheet name="SDM" sheetId="85" r:id="rId32"/>
    <sheet name="BODAS DE ORO" sheetId="86" r:id="rId33"/>
    <sheet name="CESANTIA" sheetId="87" r:id="rId34"/>
  </sheets>
  <externalReferences>
    <externalReference r:id="rId35"/>
    <externalReference r:id="rId36"/>
  </externalReferences>
  <definedNames>
    <definedName name="AÑO_2008" localSheetId="24">#REF!</definedName>
    <definedName name="AÑO_2008">#REF!</definedName>
    <definedName name="_xlnm.Print_Area" localSheetId="3">'ACC Y DIAS PERD'!$B$2:$N$40</definedName>
    <definedName name="_xlnm.Print_Area" localSheetId="33">CESANTIA!$B$2:$N$26</definedName>
    <definedName name="_xlnm.Print_Area" localSheetId="19">'COT-SIL-CCAF'!$B$2:$O$11</definedName>
    <definedName name="_xlnm.Print_Area" localSheetId="23">'DIAS-MAT'!$B$2:$O$32</definedName>
    <definedName name="_xlnm.Print_Area" localSheetId="11">'EMP-TRA-PEN-CCAF'!$B$2:$O$44</definedName>
    <definedName name="_xlnm.Print_Area" localSheetId="1">'EMP-TRA-REM'!$B$2:$O$45</definedName>
    <definedName name="_xlnm.Print_Area" localSheetId="28">'GASTO-AFAM'!$B$2:$N$156</definedName>
    <definedName name="_xlnm.Print_Area" localSheetId="24">'GASTO-MAT'!$B$2:$J$35</definedName>
    <definedName name="_xlnm.Print_Area" localSheetId="10">INDEMNIZ!$B$2:$O$56</definedName>
    <definedName name="_xlnm.Print_Area" localSheetId="0">INDICE!$C$3:$D$101</definedName>
    <definedName name="_xlnm.Print_Area" localSheetId="22">'INI-MAT'!$B$2:$O$125</definedName>
    <definedName name="_xlnm.Print_Area" localSheetId="15">'MONTO CREDITOS'!$B$3:$O$38</definedName>
    <definedName name="_xlnm.Print_Area" localSheetId="9">'MONTO PENS-AT'!$A$26:$O$69</definedName>
    <definedName name="_xlnm.Print_Area" localSheetId="14">N°CREDITOS!$B$3:$O$51</definedName>
    <definedName name="_xlnm.Print_Area" localSheetId="8">'N°PENS AT'!$A$22:$N$62</definedName>
    <definedName name="_xlnm.Print_Area" localSheetId="27">NºAFAM!$B$129:$K$146</definedName>
    <definedName name="_xlnm.Print_Area" localSheetId="13">'PENS-CCAF-SEXO'!$A$1:$N$34</definedName>
    <definedName name="_xlnm.Print_Area" localSheetId="31">SDM!$A$2:$K$41</definedName>
    <definedName name="_xlnm.Print_Area" localSheetId="7">SUBSIDIOS!$B$2:$O$86</definedName>
    <definedName name="_xlnm.Print_Area" localSheetId="29">SUF!$B$2:$O$13</definedName>
    <definedName name="_xlnm.Print_Area" localSheetId="2">'TRAB PROT Y EMP '!$B$2:$L$54</definedName>
    <definedName name="_xlnm.Print_Area" localSheetId="12">'TRAB-CCAF-SEXO'!$B$1:$O$34</definedName>
    <definedName name="DIASMAT2">#REF!</definedName>
    <definedName name="Enero" localSheetId="24">#REF!</definedName>
    <definedName name="Enero">#REF!</definedName>
    <definedName name="GASTO_EN_ASIGNACIONES_FAMILIARES__PAGADAS__AÑO_2005" localSheetId="6">#REF!</definedName>
    <definedName name="GASTO_EN_ASIGNACIONES_FAMILIARES__PAGADAS__AÑO_2005">#REF!</definedName>
    <definedName name="GASTO_EN_SUBSIDIOS_MATERNALES_PAGADOS_POR_EL_F.U.P.F._AÑO_2005" localSheetId="24">'GASTO-MAT'!$B$2</definedName>
    <definedName name="GASTO_EN_SUBSIDIOS_MATERNALES_PAGADOS_POR_EL_F.U.P.F._AÑO_2005">#REF!</definedName>
    <definedName name="inI_MATERNALES">#REF!</definedName>
    <definedName name="MONTO__DE__PENSIONES_EMITIDAS_POR_TIPO_DE_PENSION_E_INSTITUCIONES" localSheetId="6">#REF!</definedName>
    <definedName name="MONTO__DE__PENSIONES_EMITIDAS_POR_TIPO_DE_PENSION_E_INSTITUCIONES" localSheetId="24">#REF!</definedName>
    <definedName name="MONTO__DE__PENSIONES_EMITIDAS_POR_TIPO_DE_PENSION_E_INSTITUCIONES" localSheetId="17">#REF!</definedName>
    <definedName name="MONTO__DE__PENSIONES_EMITIDAS_POR_TIPO_DE_PENSION_E_INSTITUCIONES">#REF!</definedName>
    <definedName name="MONTO__DE_PENSIONES_ASISTENCIALES_EMITIDAS_SEGÚN_TIPO_DE_PENSION" localSheetId="6">#REF!</definedName>
    <definedName name="MONTO__DE_PENSIONES_ASISTENCIALES_EMITIDAS_SEGÚN_TIPO_DE_PENSION" localSheetId="24">#REF!</definedName>
    <definedName name="MONTO__DE_PENSIONES_ASISTENCIALES_EMITIDAS_SEGÚN_TIPO_DE_PENSION" localSheetId="17">#REF!</definedName>
    <definedName name="MONTO__DE_PENSIONES_ASISTENCIALES_EMITIDAS_SEGÚN_TIPO_DE_PENSION">#REF!</definedName>
    <definedName name="MONTO_DE_BONOS_DE_RECONOCIMIENTO_PAGADOS_SEGUN_MES_Y__EX_CAJAS_DE_PREVISIÓN" localSheetId="6">#REF!</definedName>
    <definedName name="MONTO_DE_BONOS_DE_RECONOCIMIENTO_PAGADOS_SEGUN_MES_Y__EX_CAJAS_DE_PREVISIÓN" localSheetId="24">#REF!</definedName>
    <definedName name="MONTO_DE_BONOS_DE_RECONOCIMIENTO_PAGADOS_SEGUN_MES_Y__EX_CAJAS_DE_PREVISIÓN" localSheetId="17">#REF!</definedName>
    <definedName name="MONTO_DE_BONOS_DE_RECONOCIMIENTO_PAGADOS_SEGUN_MES_Y__EX_CAJAS_DE_PREVISIÓN">#REF!</definedName>
    <definedName name="MONTO_DE_INDEMNIZACIONES_POR_ACCIDENTES_DEL_TRABAJO" localSheetId="24">#REF!</definedName>
    <definedName name="MONTO_DE_INDEMNIZACIONES_POR_ACCIDENTES_DEL_TRABAJO">#REF!</definedName>
    <definedName name="MONTO_DE_LOS_CREDITOS_SOCIALES_OTORGADOS_POR_EL_SISTEMA_C.C.A.F." localSheetId="24">#REF!</definedName>
    <definedName name="MONTO_DE_LOS_CREDITOS_SOCIALES_OTORGADOS_POR_EL_SISTEMA_C.C.A.F.">N°CREDITOS!$B$15</definedName>
    <definedName name="MONTO_DE_PENSIONES_ASISTENCIALES_EMITIDAS_SEGÚN__REGIONES" localSheetId="6">#REF!</definedName>
    <definedName name="MONTO_DE_PENSIONES_ASISTENCIALES_EMITIDAS_SEGÚN__REGIONES" localSheetId="24">#REF!</definedName>
    <definedName name="MONTO_DE_PENSIONES_ASISTENCIALES_EMITIDAS_SEGÚN__REGIONES" localSheetId="17">#REF!</definedName>
    <definedName name="MONTO_DE_PENSIONES_ASISTENCIALES_EMITIDAS_SEGÚN__REGIONES">#REF!</definedName>
    <definedName name="MONTO_DE_PENSIONES_ASISTENCIALES_EMITIDAS_SEGÚN_TIPO_REGIONES" localSheetId="6">#REF!</definedName>
    <definedName name="MONTO_DE_PENSIONES_ASISTENCIALES_EMITIDAS_SEGÚN_TIPO_REGIONES" localSheetId="17">#REF!</definedName>
    <definedName name="MONTO_DE_PENSIONES_ASISTENCIALES_EMITIDAS_SEGÚN_TIPO_REGIONES">#REF!</definedName>
    <definedName name="MONTO_DE_PENSIONES_EMITIDAS_POR_REGIONES" localSheetId="6">#REF!</definedName>
    <definedName name="MONTO_DE_PENSIONES_EMITIDAS_POR_REGIONES" localSheetId="17">#REF!</definedName>
    <definedName name="MONTO_DE_PENSIONES_EMITIDAS_POR_REGIONES">#REF!</definedName>
    <definedName name="MONTO_DE_PENSIONES_EMITIDAS_SEGUN_MES_Y_CAJAS_DE_PREVISIÓN" localSheetId="6">#REF!</definedName>
    <definedName name="MONTO_DE_PENSIONES_EMITIDAS_SEGUN_MES_Y_CAJAS_DE_PREVISIÓN" localSheetId="17">#REF!</definedName>
    <definedName name="MONTO_DE_PENSIONES_EMITIDAS_SEGUN_MES_Y_CAJAS_DE_PREVISIÓN">#REF!</definedName>
    <definedName name="MONTO_EMITIDO_EN_SUBSIDIOS_POR_DISCAPACIDAD_MENTAL__SEGÚN_REGIONES">#REF!</definedName>
    <definedName name="MONTO_PAGADO_EN_SUBSIDIOS_DE_CESANTIA_PAGADOS_POR_EL_F.U.P.F.">#REF!</definedName>
    <definedName name="MONTO_PAGADO_EN_SUBSIDIOS_DE_ORIGEN_COMUN__POR_LAS_C.C.A.F." localSheetId="24">#REF!</definedName>
    <definedName name="MONTO_PAGADO_EN_SUBSIDIOS_DE_ORIGEN_COMUN__POR_LAS_C.C.A.F.">#REF!</definedName>
    <definedName name="MONTO_PASIS_POR_REGIONES" localSheetId="6">#REF!</definedName>
    <definedName name="MONTO_PASIS_POR_REGIONES" localSheetId="24">#REF!</definedName>
    <definedName name="MONTO_PASIS_POR_REGIONES" localSheetId="17">#REF!</definedName>
    <definedName name="MONTO_PASIS_POR_REGIONES">#REF!</definedName>
    <definedName name="MONTO_TOTAL_DE_CREDITOS_DE_CONSUMO_OTORGADOS_POR_EL_SISTEMA_C.C.A.F." localSheetId="24">#REF!</definedName>
    <definedName name="MONTO_TOTAL_DE_CREDITOS_DE_CONSUMO_OTORGADOS_POR_EL_SISTEMA_C.C.A.F.">'MONTO CREDITOS'!$B$3</definedName>
    <definedName name="MONTO_TOTAL_DE_SUBSIDIOS_PAGADOS_POR_ACCIDENTES_DEL_TRABAJO" localSheetId="24">#REF!</definedName>
    <definedName name="MONTO_TOTAL_DE_SUBSIDIOS_PAGADOS_POR_ACCIDENTES_DEL_TRABAJO">#REF!</definedName>
    <definedName name="MONTOPASISREGIONES" localSheetId="6">#REF!</definedName>
    <definedName name="MONTOPASISREGIONES" localSheetId="24">#REF!</definedName>
    <definedName name="MONTOPASISREGIONES" localSheetId="17">#REF!</definedName>
    <definedName name="MONTOPASISREGIONES">#REF!</definedName>
    <definedName name="MONTOS_EN_CREDITOS_HIPOTECARIOS_OTORGADOS_POR_EL_SISTEMA_C.C.A.F." localSheetId="24">#REF!</definedName>
    <definedName name="MONTOS_EN_CREDITOS_HIPOTECARIOS_OTORGADOS_POR_EL_SISTEMA_C.C.A.F.">N°CREDITOS!$B$40:$E$40</definedName>
    <definedName name="MONTOS_TOTALES_DE__PENSIONES_VIGENTES_DE_LA_LEY_N_16.744_SEGÚN_TIPO_DE_PENSION" localSheetId="24">#REF!</definedName>
    <definedName name="MONTOS_TOTALES_DE__PENSIONES_VIGENTES_DE_LA_LEY_N_16.744_SEGÚN_TIPO_DE_PENSION">#REF!</definedName>
    <definedName name="MONTOS_TOTALES_DE_PENSIONES_DE_LA_LEY_N_16.744" localSheetId="24">#REF!</definedName>
    <definedName name="MONTOS_TOTALES_DE_PENSIONES_DE_LA_LEY_N_16.744">#REF!</definedName>
    <definedName name="N__DE_SUBSIDIOS_INICIADOS_SISTEMA_DE_SUBSIDIOS_MATERNALES_AÑO_2005">#REF!</definedName>
    <definedName name="Numero" localSheetId="6">'[1]MONTO PENS-AT'!#REF!</definedName>
    <definedName name="Numero">'[1]MONTO PENS-AT'!#REF!</definedName>
    <definedName name="NUMERO__DE_ASIGNACIONES_FAMILIARES__PAGADAS_SEGÚN_INSTITUCIONES">#REF!</definedName>
    <definedName name="NUMERO__DE_EMPRESAS_ADHERENTES" localSheetId="24">#REF!</definedName>
    <definedName name="NUMERO__DE_EMPRESAS_ADHERENTES">#REF!</definedName>
    <definedName name="NUMERO__DE_PENSIONES_ASISTENCIALES_EMITIDAS_SEGÚN_REGIONES" localSheetId="6">#REF!</definedName>
    <definedName name="NUMERO__DE_PENSIONES_ASISTENCIALES_EMITIDAS_SEGÚN_REGIONES" localSheetId="24">#REF!</definedName>
    <definedName name="NUMERO__DE_PENSIONES_ASISTENCIALES_EMITIDAS_SEGÚN_REGIONES" localSheetId="17">#REF!</definedName>
    <definedName name="NUMERO__DE_PENSIONES_ASISTENCIALES_EMITIDAS_SEGÚN_REGIONES">#REF!</definedName>
    <definedName name="NUMERO__DE_TRABAJADORES_PROTEGIDOS" localSheetId="24">#REF!</definedName>
    <definedName name="NUMERO__DE_TRABAJADORES_PROTEGIDOS">#REF!</definedName>
    <definedName name="NÚMERO__DE_TRABAJADORES_PROTEGIDOS_POR_EL_SEGURO_DE_LA_LEY_N°_16.744__SEGÚN_SEXO" localSheetId="24">#REF!</definedName>
    <definedName name="NÚMERO__DE_TRABAJADORES_PROTEGIDOS_POR_EL_SEGURO_DE_LA_LEY_N°_16.744__SEGÚN_SEXO">#REF!</definedName>
    <definedName name="NUMERO__Y_MONTO_DE_PENSIONES_ASISTENCIALES_EMITIDAS" localSheetId="6">#REF!</definedName>
    <definedName name="NUMERO__Y_MONTO_DE_PENSIONES_ASISTENCIALES_EMITIDAS" localSheetId="24">#REF!</definedName>
    <definedName name="NUMERO__Y_MONTO_DE_PENSIONES_ASISTENCIALES_EMITIDAS" localSheetId="17">#REF!</definedName>
    <definedName name="NUMERO__Y_MONTO_DE_PENSIONES_ASISTENCIALES_EMITIDAS">#REF!</definedName>
    <definedName name="NUMERO_DE__PENSIONES_EMITIDAS_POR_TIPO_DE_PENSION_E_INSTITUCIONES" localSheetId="6">#REF!</definedName>
    <definedName name="NUMERO_DE__PENSIONES_EMITIDAS_POR_TIPO_DE_PENSION_E_INSTITUCIONES" localSheetId="17">#REF!</definedName>
    <definedName name="NUMERO_DE__PENSIONES_EMITIDAS_POR_TIPO_DE_PENSION_E_INSTITUCIONES">#REF!</definedName>
    <definedName name="NUMERO_DE_ACCIDENTES__SEGÚN_TIPO_DE_ACCIDENTE_Y_MUTUAL" localSheetId="24">#REF!</definedName>
    <definedName name="NUMERO_DE_ACCIDENTES__SEGÚN_TIPO_DE_ACCIDENTE_Y_MUTUAL">#REF!</definedName>
    <definedName name="NUMERO_DE_ACCIDENTES_Y_DE_ENFERMEDADES_PROFESIONALES_POR_SEXO" localSheetId="24">#REF!</definedName>
    <definedName name="NUMERO_DE_ACCIDENTES_Y_DE_ENFERMEDADES_PROFESIONALES_POR_SEXO">INDICE!$D$17</definedName>
    <definedName name="NÚMERO_DE_BONOS_DE_RECONOCIMIENTO_PAGADOS_SEGUN_MES_Y__EX_CAJAS_DE_PREVISION" localSheetId="6">#REF!</definedName>
    <definedName name="NÚMERO_DE_BONOS_DE_RECONOCIMIENTO_PAGADOS_SEGUN_MES_Y__EX_CAJAS_DE_PREVISION" localSheetId="24">#REF!</definedName>
    <definedName name="NÚMERO_DE_BONOS_DE_RECONOCIMIENTO_PAGADOS_SEGUN_MES_Y__EX_CAJAS_DE_PREVISION" localSheetId="17">#REF!</definedName>
    <definedName name="NÚMERO_DE_BONOS_DE_RECONOCIMIENTO_PAGADOS_SEGUN_MES_Y__EX_CAJAS_DE_PREVISION">#REF!</definedName>
    <definedName name="NUMERO_DE_CAUSANTES_DE_SUBSIDIO_FAMILIAR__SEGÚN_REGIONES">#REF!</definedName>
    <definedName name="NÚMERO_DE_COTIZANTES_PARA_PENSIONES_SEGÚN_EX_CAJAS_DE_PREVISIÓN" localSheetId="6">#REF!</definedName>
    <definedName name="NÚMERO_DE_COTIZANTES_PARA_PENSIONES_SEGÚN_EX_CAJAS_DE_PREVISIÓN" localSheetId="24">#REF!</definedName>
    <definedName name="NÚMERO_DE_COTIZANTES_PARA_PENSIONES_SEGÚN_EX_CAJAS_DE_PREVISIÓN" localSheetId="17">#REF!</definedName>
    <definedName name="NÚMERO_DE_COTIZANTES_PARA_PENSIONES_SEGÚN_EX_CAJAS_DE_PREVISIÓN">#REF!</definedName>
    <definedName name="NUMERO_DE_CREDITOS_HIPOTECARIOS_OTORGADOS_POR_EL_SISTEMA_CCAF" localSheetId="24">#REF!</definedName>
    <definedName name="NUMERO_DE_CREDITOS_HIPOTECARIOS_OTORGADOS_POR_EL_SISTEMA_CCAF">N°CREDITOS!$B$28</definedName>
    <definedName name="NUMERO_DE_CREDITOS_SOCIALES_OTORGADOS_POR_EL_SISTEMA_C.C.A.F." localSheetId="24">#REF!</definedName>
    <definedName name="NUMERO_DE_CREDITOS_SOCIALES_OTORGADOS_POR_EL_SISTEMA_C.C.A.F.">N°CREDITOS!$B$2</definedName>
    <definedName name="NÚMERO_DE_DÍAS_DE_SUBSIDIOS_PAGADOS_POR_ACCIDENTES_DEL_TRABAJO" localSheetId="24">#REF!</definedName>
    <definedName name="NÚMERO_DE_DÍAS_DE_SUBSIDIOS_PAGADOS_POR_ACCIDENTES_DEL_TRABAJO">#REF!</definedName>
    <definedName name="NUMERO_DE_DIAS_PAGADOS_EN_SUBSIDIOS_DE_ORIGEN_COMUN__POR_LAS_C.C.A.F." localSheetId="24">#REF!</definedName>
    <definedName name="NUMERO_DE_DIAS_PAGADOS_EN_SUBSIDIOS_DE_ORIGEN_COMUN__POR_LAS_C.C.A.F.">#REF!</definedName>
    <definedName name="NUMERO_DE_DIAS_PAGADOS_POR_EL_SISTEMA_MATERNAL_AÑO_2005">#REF!</definedName>
    <definedName name="NUMERO_DE_DIAS_PERDIDOS__POR_ACCIDENTES_DEL_TRABAJO_Y_DE_TRAYECTO__SEGÚN_TIPO_DE_ACCIDENTE_Y_MUTUAL" localSheetId="24">#REF!</definedName>
    <definedName name="NUMERO_DE_DIAS_PERDIDOS__POR_ACCIDENTES_DEL_TRABAJO_Y_DE_TRAYECTO__SEGÚN_TIPO_DE_ACCIDENTE_Y_MUTUAL">#REF!</definedName>
    <definedName name="NUMERO_DE_EMPRESAS_AFILIADAS_A__C.C.A.F." localSheetId="24">#REF!</definedName>
    <definedName name="NUMERO_DE_EMPRESAS_AFILIADAS_A__C.C.A.F.">'EMP-TRA-PEN-CCAF'!$B$2</definedName>
    <definedName name="NÚMERO_DE_ENTIDADES_EMPLEADORAS_COTIZANTES" localSheetId="24">#REF!</definedName>
    <definedName name="NÚMERO_DE_ENTIDADES_EMPLEADORAS_COTIZANTES">#REF!</definedName>
    <definedName name="NÚMERO_DE_INDEMNIZACIONES_POR_ACCIDENTES_DEL_TRABAJO" localSheetId="24">#REF!</definedName>
    <definedName name="NÚMERO_DE_INDEMNIZACIONES_POR_ACCIDENTES_DEL_TRABAJO">#REF!</definedName>
    <definedName name="NUMERO_DE_NUEVOS_CUPOS_OTORGADOS_DE_PASIS" localSheetId="6">#REF!</definedName>
    <definedName name="NUMERO_DE_NUEVOS_CUPOS_OTORGADOS_DE_PASIS" localSheetId="24">#REF!</definedName>
    <definedName name="NUMERO_DE_NUEVOS_CUPOS_OTORGADOS_DE_PASIS" localSheetId="17">#REF!</definedName>
    <definedName name="NUMERO_DE_NUEVOS_CUPOS_OTORGADOS_DE_PASIS">#REF!</definedName>
    <definedName name="NUMERO_DE_NUEVOS_CUPOS_OTORGADOS_DE_PASIS_POR_REGIONES" localSheetId="6">#REF!</definedName>
    <definedName name="NUMERO_DE_NUEVOS_CUPOS_OTORGADOS_DE_PASIS_POR_REGIONES" localSheetId="17">#REF!</definedName>
    <definedName name="NUMERO_DE_NUEVOS_CUPOS_OTORGADOS_DE_PASIS_POR_REGIONES">#REF!</definedName>
    <definedName name="NUMERO_DE_PENSIONADOS_AFILIADOS_A_C.C.A.F." localSheetId="24">#REF!</definedName>
    <definedName name="NUMERO_DE_PENSIONADOS_AFILIADOS_A_C.C.A.F.">'EMP-TRA-PEN-CCAF'!$B$24</definedName>
    <definedName name="NUMERO_DE_PENSIONES_EMITIDAS_POR_REGIONES" localSheetId="6">#REF!</definedName>
    <definedName name="NUMERO_DE_PENSIONES_EMITIDAS_POR_REGIONES" localSheetId="24">#REF!</definedName>
    <definedName name="NUMERO_DE_PENSIONES_EMITIDAS_POR_REGIONES" localSheetId="17">#REF!</definedName>
    <definedName name="NUMERO_DE_PENSIONES_EMITIDAS_POR_REGIONES">#REF!</definedName>
    <definedName name="NÚMERO_DE_PENSIONES_EMITIDAS_SEGUN_MES_Y_CAJAS_DE_PREVISIÓN" localSheetId="6">#REF!</definedName>
    <definedName name="NÚMERO_DE_PENSIONES_EMITIDAS_SEGUN_MES_Y_CAJAS_DE_PREVISIÓN" localSheetId="17">#REF!</definedName>
    <definedName name="NÚMERO_DE_PENSIONES_EMITIDAS_SEGUN_MES_Y_CAJAS_DE_PREVISIÓN">#REF!</definedName>
    <definedName name="NUMERO_DE_PENSIONES_VIGENTES_DE_LA_LEY_N_16.744_SEGÚN_ENTIDAD" localSheetId="6">'MONTO PENS-AT'!#REF!</definedName>
    <definedName name="NUMERO_DE_PENSIONES_VIGENTES_DE_LA_LEY_N_16.744_SEGÚN_ENTIDAD" localSheetId="17">'[1]MONTO PENS-AT'!#REF!</definedName>
    <definedName name="NUMERO_DE_PENSIONES_VIGENTES_DE_LA_LEY_N_16.744_SEGÚN_ENTIDAD">#REF!</definedName>
    <definedName name="NUMERO_DE_PENSIONES_VIGENTES_DE_LA_LEY_N_16.744_SEGÚN_TIPO_DE_PENSION" localSheetId="24">#REF!</definedName>
    <definedName name="NUMERO_DE_PENSIONES_VIGENTES_DE_LA_LEY_N_16.744_SEGÚN_TIPO_DE_PENSION">#REF!</definedName>
    <definedName name="NUMERO_DE_SUBSIDIOS_DE_CESANTIA_PAGADOS_POR_F.U.P.F.">#REF!</definedName>
    <definedName name="NUMERO_DE_SUBSIDIOS_FAMILIARES__SEGÚN_TIPO_DE_SUBSIDIO_Y_REGIONES">#REF!</definedName>
    <definedName name="NUMERO_DE_SUBSIDIOS_INICIADOS_DE_ORIGEN_COMUN_PAGADOS_POR_LAS_C.C.A.F." localSheetId="24">#REF!</definedName>
    <definedName name="NUMERO_DE_SUBSIDIOS_INICIADOS_DE_ORIGEN_COMUN_PAGADOS_POR_LAS_C.C.A.F.">#REF!</definedName>
    <definedName name="NÚMERO_DE_SUBSIDIOS_INICIADOS_POR_ACCIDENTES_DEL_TRABAJO" localSheetId="24">#REF!</definedName>
    <definedName name="NÚMERO_DE_SUBSIDIOS_INICIADOS_POR_ACCIDENTES_DEL_TRABAJO">#REF!</definedName>
    <definedName name="NUMERO_DE_SUBSIDIOS_POR_DISCAPACIDAD_MENTAL__SEGÚN_REGIONES">#REF!</definedName>
    <definedName name="NUMERO_DE_TRABAJADORES_AFILIADOS__A__C.C.A.F." localSheetId="24">#REF!</definedName>
    <definedName name="NUMERO_DE_TRABAJADORES_AFILIADOS__A__C.C.A.F.">'EMP-TRA-PEN-CCAF'!$B$13</definedName>
    <definedName name="NUMERO_DE_TRABAJADORES_COTIZANTES_AL_REGIMEN_SIL__POR_C.C.A.F." localSheetId="24">#REF!</definedName>
    <definedName name="NUMERO_DE_TRABAJADORES_COTIZANTES_AL_REGIMEN_SIL__POR_C.C.A.F.">'COT-SIL-CCAF'!$B$2</definedName>
    <definedName name="NÚMERO_DE_TRABAJADORES_HOMBRES_AFILIADOS__A__C.C.A.F." localSheetId="24">#REF!</definedName>
    <definedName name="NÚMERO_DE_TRABAJADORES_HOMBRES_AFILIADOS__A__C.C.A.F.">'TRAB-CCAF-SEXO'!$B$13</definedName>
    <definedName name="NÚMERO_DE_TRABAJADORES_POR_LOS_QUE_SE_COTIZÓ" localSheetId="24">#REF!</definedName>
    <definedName name="NÚMERO_DE_TRABAJADORES_POR_LOS_QUE_SE_COTIZÓ">#REF!</definedName>
    <definedName name="NUMERO_TOTAL_DE_AFILIADOS_A_C.C.A.F." localSheetId="24">#REF!</definedName>
    <definedName name="NUMERO_TOTAL_DE_AFILIADOS_A_C.C.A.F.">'EMP-TRA-PEN-CCAF'!$B$35</definedName>
    <definedName name="NÚMERO_TOTAL_DE_PENSIONADOS_AFILIADOS__A__C.C.A.F." localSheetId="24">#REF!</definedName>
    <definedName name="NÚMERO_TOTAL_DE_PENSIONADOS_AFILIADOS__A__C.C.A.F.">'PENS-CCAF-SEXO'!$A$1</definedName>
    <definedName name="NÚMERO_TOTAL_DE_TRABAJADORES_AFILIADOS__A__C.C.A.F._POR_SEXO" localSheetId="24">#REF!</definedName>
    <definedName name="NÚMERO_TOTAL_DE_TRABAJADORES_AFILIADOS__A__C.C.A.F._POR_SEXO">'TRAB-CCAF-SEXO'!$B$1</definedName>
    <definedName name="NUMERO_Y_MONTO_DE_PENSIONES_DE_LEYES_ESPECIALES_EMITIDAS" localSheetId="6">#REF!</definedName>
    <definedName name="NUMERO_Y_MONTO_DE_PENSIONES_DE_LEYES_ESPECIALES_EMITIDAS" localSheetId="24">#REF!</definedName>
    <definedName name="NUMERO_Y_MONTO_DE_PENSIONES_DE_LEYES_ESPECIALES_EMITIDAS" localSheetId="17">#REF!</definedName>
    <definedName name="NUMERO_Y_MONTO_DE_PENSIONES_DE_LEYES_ESPECIALES_EMITIDAS">#REF!</definedName>
    <definedName name="P_OLMEDO">#REF!</definedName>
    <definedName name="POLMEDO">#REF!</definedName>
    <definedName name="POLMEDO2">#REF!</definedName>
    <definedName name="POLMEDO3">#REF!</definedName>
    <definedName name="REMUNERACIÓN_IMPONIBLE_DE_LOS_TRABAJADORES_POR_LOS_QUE_SE_COTIZÓ_A" localSheetId="24">#REF!</definedName>
    <definedName name="REMUNERACIÓN_IMPONIBLE_DE_LOS_TRABAJADORES_POR_LOS_QUE_SE_COTIZÓ_A">#REF!</definedName>
    <definedName name="REMUNERACIONES_IMPONIBLES_PARA_PENSIONES__SEGUN_EX_CAJAS_DE_PREVISION" localSheetId="6">#REF!</definedName>
    <definedName name="REMUNERACIONES_IMPONIBLES_PARA_PENSIONES__SEGUN_EX_CAJAS_DE_PREVISION" localSheetId="24">#REF!</definedName>
    <definedName name="REMUNERACIONES_IMPONIBLES_PARA_PENSIONES__SEGUN_EX_CAJAS_DE_PREVISION" localSheetId="17">#REF!</definedName>
    <definedName name="REMUNERACIONES_IMPONIBLES_PARA_PENSIONES__SEGUN_EX_CAJAS_DE_PREVISION">#REF!</definedName>
    <definedName name="SUBSIDIOS_FAMILIARES_EMITIDOS___BENEFICIARIOS__MONTO_Y_CAUSANTES_POR_TIPO">#REF!</definedName>
    <definedName name="TASAS_DE_INTERES_MENSUAL_PARA_OPERACIONES_NO_REAJUSTABLES_EN_MONEDA_NACIONAL" localSheetId="6">#REF!</definedName>
    <definedName name="TASAS_DE_INTERES_MENSUAL_PARA_OPERACIONES_NO_REAJUSTABLES_EN_MONEDA_NACIONAL" localSheetId="24">#REF!</definedName>
    <definedName name="TASAS_DE_INTERES_MENSUAL_PARA_OPERACIONES_NO_REAJUSTABLES_EN_MONEDA_NACIONAL" localSheetId="17">#REF!</definedName>
    <definedName name="TASAS_DE_INTERES_MENSUAL_PARA_OPERACIONES_NO_REAJUSTABLES_EN_MONEDA_NACIONAL">#REF!</definedName>
    <definedName name="test" localSheetId="6">#REF!</definedName>
    <definedName name="test">#REF!</definedName>
    <definedName name="test2" localSheetId="6">#REF!</definedName>
    <definedName name="test2">#REF!</definedName>
    <definedName name="Volver_al_Indice" localSheetId="24">#REF!</definedName>
    <definedName name="Volver_al_Indice">#REF!</definedName>
    <definedName name="XXXX">#REF!</definedName>
    <definedName name="xxxxx">#REF!</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K25" i="87" l="1"/>
  <c r="K12" i="87"/>
  <c r="N14" i="86"/>
  <c r="J40" i="85"/>
  <c r="J20" i="85"/>
  <c r="J5" i="84"/>
  <c r="G54" i="83"/>
  <c r="F54" i="83"/>
  <c r="E54" i="83"/>
  <c r="D54" i="83"/>
  <c r="C54" i="83"/>
  <c r="H53" i="83"/>
  <c r="H52" i="83"/>
  <c r="H51" i="83"/>
  <c r="H50" i="83"/>
  <c r="H49" i="83"/>
  <c r="H48" i="83"/>
  <c r="H47" i="83"/>
  <c r="H46" i="83"/>
  <c r="H45" i="83"/>
  <c r="H44" i="83"/>
  <c r="H43" i="83"/>
  <c r="H42" i="83"/>
  <c r="H41" i="83"/>
  <c r="H40" i="83"/>
  <c r="H39" i="83"/>
  <c r="H54" i="83" s="1"/>
  <c r="K34" i="83"/>
  <c r="K11" i="83" l="1"/>
  <c r="J11" i="83"/>
  <c r="I11" i="83"/>
  <c r="H11" i="83"/>
  <c r="G11" i="83"/>
  <c r="F11" i="83"/>
  <c r="E11" i="83"/>
  <c r="D11" i="83"/>
  <c r="C11" i="83"/>
  <c r="O13" i="83"/>
  <c r="K14" i="82"/>
  <c r="J14" i="82"/>
  <c r="I14" i="82"/>
  <c r="H14" i="82"/>
  <c r="G14" i="82"/>
  <c r="F14" i="82"/>
  <c r="E14" i="82"/>
  <c r="D14" i="82"/>
  <c r="L149" i="82"/>
  <c r="L130" i="82"/>
  <c r="L123" i="82"/>
  <c r="L118" i="82"/>
  <c r="L115" i="82"/>
  <c r="L14" i="82"/>
  <c r="K12" i="81"/>
  <c r="J12" i="81"/>
  <c r="I12" i="81"/>
  <c r="H12" i="81"/>
  <c r="G12" i="81"/>
  <c r="F12" i="81"/>
  <c r="E12" i="81"/>
  <c r="D12" i="81"/>
  <c r="C12" i="81"/>
  <c r="K145" i="81"/>
  <c r="K126" i="81"/>
  <c r="K119" i="81"/>
  <c r="K114" i="81"/>
  <c r="K111" i="81"/>
  <c r="S27" i="80"/>
  <c r="S28" i="80" s="1"/>
  <c r="R27" i="80"/>
  <c r="R28" i="80" s="1"/>
  <c r="Q27" i="80"/>
  <c r="Q28" i="80" s="1"/>
  <c r="P27" i="80"/>
  <c r="O27" i="80"/>
  <c r="O28" i="80" s="1"/>
  <c r="N27" i="80"/>
  <c r="N28" i="80" s="1"/>
  <c r="M27" i="80"/>
  <c r="M28" i="80" s="1"/>
  <c r="L27" i="80"/>
  <c r="K27" i="80"/>
  <c r="K28" i="80" s="1"/>
  <c r="J27" i="80"/>
  <c r="J28" i="80" s="1"/>
  <c r="I27" i="80"/>
  <c r="I28" i="80" s="1"/>
  <c r="H27" i="80"/>
  <c r="G27" i="80"/>
  <c r="G28" i="80" s="1"/>
  <c r="F27" i="80"/>
  <c r="F28" i="80" s="1"/>
  <c r="E27" i="80"/>
  <c r="E28" i="80" s="1"/>
  <c r="D27" i="80"/>
  <c r="C27" i="80"/>
  <c r="C28" i="80" s="1"/>
  <c r="B27" i="80"/>
  <c r="B28" i="80" s="1"/>
  <c r="S21" i="80"/>
  <c r="R21" i="80"/>
  <c r="Q21" i="80"/>
  <c r="P21" i="80"/>
  <c r="P28" i="80" s="1"/>
  <c r="O21" i="80"/>
  <c r="N21" i="80"/>
  <c r="M21" i="80"/>
  <c r="L21" i="80"/>
  <c r="L28" i="80" s="1"/>
  <c r="K21" i="80"/>
  <c r="J21" i="80"/>
  <c r="I21" i="80"/>
  <c r="H21" i="80"/>
  <c r="H28" i="80" s="1"/>
  <c r="G21" i="80"/>
  <c r="F21" i="80"/>
  <c r="E21" i="80"/>
  <c r="D21" i="80"/>
  <c r="D28" i="80" s="1"/>
  <c r="C21" i="80"/>
  <c r="B21" i="80"/>
  <c r="S27" i="79"/>
  <c r="S28" i="79" s="1"/>
  <c r="R27" i="79"/>
  <c r="Q27" i="79"/>
  <c r="P27" i="79"/>
  <c r="P28" i="79" s="1"/>
  <c r="O27" i="79"/>
  <c r="O28" i="79" s="1"/>
  <c r="N27" i="79"/>
  <c r="M27" i="79"/>
  <c r="L27" i="79"/>
  <c r="L28" i="79" s="1"/>
  <c r="K27" i="79"/>
  <c r="K28" i="79" s="1"/>
  <c r="J27" i="79"/>
  <c r="I27" i="79"/>
  <c r="H27" i="79"/>
  <c r="H28" i="79" s="1"/>
  <c r="G27" i="79"/>
  <c r="G28" i="79" s="1"/>
  <c r="F27" i="79"/>
  <c r="E27" i="79"/>
  <c r="D27" i="79"/>
  <c r="D28" i="79" s="1"/>
  <c r="C27" i="79"/>
  <c r="C28" i="79" s="1"/>
  <c r="B27" i="79"/>
  <c r="S21" i="79"/>
  <c r="R21" i="79"/>
  <c r="R28" i="79" s="1"/>
  <c r="Q21" i="79"/>
  <c r="Q28" i="79" s="1"/>
  <c r="P21" i="79"/>
  <c r="O21" i="79"/>
  <c r="N21" i="79"/>
  <c r="N28" i="79" s="1"/>
  <c r="M21" i="79"/>
  <c r="M28" i="79" s="1"/>
  <c r="L21" i="79"/>
  <c r="K21" i="79"/>
  <c r="J21" i="79"/>
  <c r="J28" i="79" s="1"/>
  <c r="I21" i="79"/>
  <c r="I28" i="79" s="1"/>
  <c r="H21" i="79"/>
  <c r="G21" i="79"/>
  <c r="F21" i="79"/>
  <c r="F28" i="79" s="1"/>
  <c r="E21" i="79"/>
  <c r="E28" i="79" s="1"/>
  <c r="D21" i="79"/>
  <c r="C21" i="79"/>
  <c r="B21" i="79"/>
  <c r="B28" i="79" s="1"/>
  <c r="I100" i="78"/>
  <c r="E100" i="78"/>
  <c r="K99" i="78"/>
  <c r="K100" i="78" s="1"/>
  <c r="J99" i="78"/>
  <c r="J100" i="78" s="1"/>
  <c r="I99" i="78"/>
  <c r="H99" i="78"/>
  <c r="H100" i="78" s="1"/>
  <c r="G99" i="78"/>
  <c r="G100" i="78" s="1"/>
  <c r="F99" i="78"/>
  <c r="F100" i="78" s="1"/>
  <c r="E99" i="78"/>
  <c r="D99" i="78"/>
  <c r="D100" i="78" s="1"/>
  <c r="C99" i="78"/>
  <c r="C100" i="78" s="1"/>
  <c r="K93" i="78"/>
  <c r="J93" i="78"/>
  <c r="I93" i="78"/>
  <c r="H93" i="78"/>
  <c r="G93" i="78"/>
  <c r="F93" i="78"/>
  <c r="E93" i="78"/>
  <c r="D93" i="78"/>
  <c r="C93" i="78"/>
  <c r="I74" i="78"/>
  <c r="E74" i="78"/>
  <c r="K73" i="78"/>
  <c r="K74" i="78" s="1"/>
  <c r="J73" i="78"/>
  <c r="J74" i="78" s="1"/>
  <c r="I73" i="78"/>
  <c r="H73" i="78"/>
  <c r="H74" i="78" s="1"/>
  <c r="G73" i="78"/>
  <c r="G74" i="78" s="1"/>
  <c r="F73" i="78"/>
  <c r="F74" i="78" s="1"/>
  <c r="E73" i="78"/>
  <c r="D73" i="78"/>
  <c r="D74" i="78" s="1"/>
  <c r="C73" i="78"/>
  <c r="C74" i="78" s="1"/>
  <c r="K67" i="78"/>
  <c r="J67" i="78"/>
  <c r="I67" i="78"/>
  <c r="H67" i="78"/>
  <c r="G67" i="78"/>
  <c r="F67" i="78"/>
  <c r="E67" i="78"/>
  <c r="D67" i="78"/>
  <c r="C67" i="78"/>
  <c r="K44" i="78"/>
  <c r="J44" i="78"/>
  <c r="I44" i="78"/>
  <c r="H44" i="78"/>
  <c r="G44" i="78"/>
  <c r="F44" i="78"/>
  <c r="E44" i="78"/>
  <c r="D44" i="78"/>
  <c r="C44" i="78"/>
  <c r="K27" i="78"/>
  <c r="J27" i="78"/>
  <c r="I27" i="78"/>
  <c r="H27" i="78"/>
  <c r="G27" i="78"/>
  <c r="F27" i="78"/>
  <c r="E27" i="78"/>
  <c r="D27" i="78"/>
  <c r="C27" i="78"/>
  <c r="K21" i="78"/>
  <c r="J21" i="78"/>
  <c r="I21" i="78"/>
  <c r="H21" i="78"/>
  <c r="G21" i="78"/>
  <c r="F21" i="78"/>
  <c r="E21" i="78"/>
  <c r="D21" i="78"/>
  <c r="C21" i="78"/>
  <c r="K121" i="78"/>
  <c r="K120" i="78"/>
  <c r="K119" i="78"/>
  <c r="K118" i="78"/>
  <c r="K117" i="78"/>
  <c r="K115" i="78"/>
  <c r="K114" i="78"/>
  <c r="K113" i="78"/>
  <c r="K112" i="78"/>
  <c r="K111" i="78"/>
  <c r="K110" i="78"/>
  <c r="K109" i="78"/>
  <c r="K108" i="78"/>
  <c r="K107" i="78"/>
  <c r="K106" i="78"/>
  <c r="K105" i="78"/>
  <c r="K104" i="78"/>
  <c r="K103" i="78"/>
  <c r="K102" i="78"/>
  <c r="K77" i="78"/>
  <c r="K50" i="78"/>
  <c r="K51" i="78" s="1"/>
  <c r="K121" i="77"/>
  <c r="K120" i="77"/>
  <c r="K119" i="77"/>
  <c r="K118" i="77"/>
  <c r="K122" i="77" s="1"/>
  <c r="K117" i="77"/>
  <c r="K115" i="77"/>
  <c r="K114" i="77"/>
  <c r="K113" i="77"/>
  <c r="K112" i="77"/>
  <c r="K111" i="77"/>
  <c r="K110" i="77"/>
  <c r="K109" i="77"/>
  <c r="K108" i="77"/>
  <c r="K107" i="77"/>
  <c r="K106" i="77"/>
  <c r="K105" i="77"/>
  <c r="K104" i="77"/>
  <c r="K103" i="77"/>
  <c r="K116" i="77" s="1"/>
  <c r="K102" i="77"/>
  <c r="K99" i="77"/>
  <c r="K100" i="77" s="1"/>
  <c r="K93" i="77"/>
  <c r="K77" i="77"/>
  <c r="K73" i="77"/>
  <c r="K74" i="77" s="1"/>
  <c r="K67" i="77"/>
  <c r="K50" i="77"/>
  <c r="K51" i="77" s="1"/>
  <c r="K44" i="77"/>
  <c r="K27" i="77"/>
  <c r="K28" i="77" s="1"/>
  <c r="K21" i="77"/>
  <c r="K121" i="76"/>
  <c r="J121" i="76"/>
  <c r="I121" i="76"/>
  <c r="H121" i="76"/>
  <c r="G121" i="76"/>
  <c r="F121" i="76"/>
  <c r="E121" i="76"/>
  <c r="D121" i="76"/>
  <c r="C121" i="76"/>
  <c r="K120" i="76"/>
  <c r="J120" i="76"/>
  <c r="I120" i="76"/>
  <c r="H120" i="76"/>
  <c r="G120" i="76"/>
  <c r="F120" i="76"/>
  <c r="E120" i="76"/>
  <c r="D120" i="76"/>
  <c r="C120" i="76"/>
  <c r="K119" i="76"/>
  <c r="J119" i="76"/>
  <c r="I119" i="76"/>
  <c r="H119" i="76"/>
  <c r="G119" i="76"/>
  <c r="F119" i="76"/>
  <c r="E119" i="76"/>
  <c r="D119" i="76"/>
  <c r="C119" i="76"/>
  <c r="K118" i="76"/>
  <c r="J118" i="76"/>
  <c r="J122" i="76" s="1"/>
  <c r="J123" i="76" s="1"/>
  <c r="I118" i="76"/>
  <c r="H118" i="76"/>
  <c r="G118" i="76"/>
  <c r="F118" i="76"/>
  <c r="F122" i="76" s="1"/>
  <c r="F123" i="76" s="1"/>
  <c r="E118" i="76"/>
  <c r="D118" i="76"/>
  <c r="C118" i="76"/>
  <c r="K117" i="76"/>
  <c r="K122" i="76" s="1"/>
  <c r="K123" i="76" s="1"/>
  <c r="J117" i="76"/>
  <c r="I117" i="76"/>
  <c r="I122" i="76" s="1"/>
  <c r="I123" i="76" s="1"/>
  <c r="H117" i="76"/>
  <c r="H122" i="76" s="1"/>
  <c r="H123" i="76" s="1"/>
  <c r="G117" i="76"/>
  <c r="G122" i="76" s="1"/>
  <c r="G123" i="76" s="1"/>
  <c r="F117" i="76"/>
  <c r="E117" i="76"/>
  <c r="E122" i="76" s="1"/>
  <c r="E123" i="76" s="1"/>
  <c r="D117" i="76"/>
  <c r="D122" i="76" s="1"/>
  <c r="D123" i="76" s="1"/>
  <c r="C117" i="76"/>
  <c r="C122" i="76" s="1"/>
  <c r="C123" i="76" s="1"/>
  <c r="K115" i="76"/>
  <c r="J115" i="76"/>
  <c r="I115" i="76"/>
  <c r="H115" i="76"/>
  <c r="G115" i="76"/>
  <c r="F115" i="76"/>
  <c r="E115" i="76"/>
  <c r="D115" i="76"/>
  <c r="C115" i="76"/>
  <c r="K114" i="76"/>
  <c r="J114" i="76"/>
  <c r="I114" i="76"/>
  <c r="H114" i="76"/>
  <c r="G114" i="76"/>
  <c r="F114" i="76"/>
  <c r="E114" i="76"/>
  <c r="D114" i="76"/>
  <c r="C114" i="76"/>
  <c r="K113" i="76"/>
  <c r="J113" i="76"/>
  <c r="I113" i="76"/>
  <c r="H113" i="76"/>
  <c r="G113" i="76"/>
  <c r="F113" i="76"/>
  <c r="E113" i="76"/>
  <c r="D113" i="76"/>
  <c r="C113" i="76"/>
  <c r="K112" i="76"/>
  <c r="J112" i="76"/>
  <c r="I112" i="76"/>
  <c r="H112" i="76"/>
  <c r="G112" i="76"/>
  <c r="F112" i="76"/>
  <c r="E112" i="76"/>
  <c r="D112" i="76"/>
  <c r="C112" i="76"/>
  <c r="K111" i="76"/>
  <c r="J111" i="76"/>
  <c r="I111" i="76"/>
  <c r="H111" i="76"/>
  <c r="G111" i="76"/>
  <c r="F111" i="76"/>
  <c r="E111" i="76"/>
  <c r="D111" i="76"/>
  <c r="C111" i="76"/>
  <c r="K110" i="76"/>
  <c r="J110" i="76"/>
  <c r="I110" i="76"/>
  <c r="H110" i="76"/>
  <c r="G110" i="76"/>
  <c r="F110" i="76"/>
  <c r="E110" i="76"/>
  <c r="D110" i="76"/>
  <c r="C110" i="76"/>
  <c r="K109" i="76"/>
  <c r="J109" i="76"/>
  <c r="I109" i="76"/>
  <c r="H109" i="76"/>
  <c r="G109" i="76"/>
  <c r="F109" i="76"/>
  <c r="E109" i="76"/>
  <c r="D109" i="76"/>
  <c r="C109" i="76"/>
  <c r="K108" i="76"/>
  <c r="J108" i="76"/>
  <c r="I108" i="76"/>
  <c r="H108" i="76"/>
  <c r="G108" i="76"/>
  <c r="F108" i="76"/>
  <c r="E108" i="76"/>
  <c r="D108" i="76"/>
  <c r="C108" i="76"/>
  <c r="K107" i="76"/>
  <c r="J107" i="76"/>
  <c r="I107" i="76"/>
  <c r="H107" i="76"/>
  <c r="G107" i="76"/>
  <c r="F107" i="76"/>
  <c r="E107" i="76"/>
  <c r="D107" i="76"/>
  <c r="C107" i="76"/>
  <c r="K106" i="76"/>
  <c r="J106" i="76"/>
  <c r="I106" i="76"/>
  <c r="H106" i="76"/>
  <c r="G106" i="76"/>
  <c r="F106" i="76"/>
  <c r="E106" i="76"/>
  <c r="D106" i="76"/>
  <c r="C106" i="76"/>
  <c r="K105" i="76"/>
  <c r="J105" i="76"/>
  <c r="I105" i="76"/>
  <c r="H105" i="76"/>
  <c r="G105" i="76"/>
  <c r="F105" i="76"/>
  <c r="E105" i="76"/>
  <c r="D105" i="76"/>
  <c r="C105" i="76"/>
  <c r="K104" i="76"/>
  <c r="J104" i="76"/>
  <c r="I104" i="76"/>
  <c r="I116" i="76" s="1"/>
  <c r="H104" i="76"/>
  <c r="G104" i="76"/>
  <c r="F104" i="76"/>
  <c r="E104" i="76"/>
  <c r="E116" i="76" s="1"/>
  <c r="D104" i="76"/>
  <c r="C104" i="76"/>
  <c r="K103" i="76"/>
  <c r="K116" i="76" s="1"/>
  <c r="J103" i="76"/>
  <c r="J116" i="76" s="1"/>
  <c r="I103" i="76"/>
  <c r="H103" i="76"/>
  <c r="H116" i="76" s="1"/>
  <c r="G103" i="76"/>
  <c r="G116" i="76" s="1"/>
  <c r="F103" i="76"/>
  <c r="F116" i="76" s="1"/>
  <c r="E103" i="76"/>
  <c r="D103" i="76"/>
  <c r="D116" i="76" s="1"/>
  <c r="C103" i="76"/>
  <c r="C116" i="76" s="1"/>
  <c r="K102" i="76"/>
  <c r="J102" i="76"/>
  <c r="I102" i="76"/>
  <c r="H102" i="76"/>
  <c r="G102" i="76"/>
  <c r="F102" i="76"/>
  <c r="E102" i="76"/>
  <c r="D102" i="76"/>
  <c r="C102" i="76"/>
  <c r="P101" i="76"/>
  <c r="P100" i="76"/>
  <c r="P99" i="76"/>
  <c r="P98" i="76"/>
  <c r="P97" i="76"/>
  <c r="P96" i="76"/>
  <c r="P95" i="76"/>
  <c r="P94" i="76"/>
  <c r="P93" i="76"/>
  <c r="P92" i="76"/>
  <c r="P91" i="76"/>
  <c r="P90" i="76"/>
  <c r="P89" i="76"/>
  <c r="P88" i="76"/>
  <c r="P87" i="76"/>
  <c r="P86" i="76"/>
  <c r="P85" i="76"/>
  <c r="P84" i="76"/>
  <c r="P83" i="76"/>
  <c r="P82" i="76"/>
  <c r="P81" i="76"/>
  <c r="P80" i="76"/>
  <c r="P79" i="76"/>
  <c r="P78" i="76"/>
  <c r="P77" i="76"/>
  <c r="P76" i="76"/>
  <c r="P75" i="76"/>
  <c r="P73" i="76"/>
  <c r="P72" i="76"/>
  <c r="P71" i="76"/>
  <c r="P70" i="76"/>
  <c r="P69" i="76"/>
  <c r="P68" i="76"/>
  <c r="P67" i="76"/>
  <c r="P66" i="76"/>
  <c r="P65" i="76"/>
  <c r="P64" i="76"/>
  <c r="P63" i="76"/>
  <c r="P62" i="76"/>
  <c r="P61" i="76"/>
  <c r="P60" i="76"/>
  <c r="P59" i="76"/>
  <c r="P58" i="76"/>
  <c r="P57" i="76"/>
  <c r="P56" i="76"/>
  <c r="P55" i="76"/>
  <c r="P54" i="76"/>
  <c r="P52" i="76"/>
  <c r="P50" i="76"/>
  <c r="P49" i="76"/>
  <c r="P48" i="76"/>
  <c r="P47" i="76"/>
  <c r="P46" i="76"/>
  <c r="P45" i="76"/>
  <c r="P43" i="76"/>
  <c r="P42" i="76"/>
  <c r="P41" i="76"/>
  <c r="P40" i="76"/>
  <c r="P39" i="76"/>
  <c r="P38" i="76"/>
  <c r="P37" i="76"/>
  <c r="P35" i="76"/>
  <c r="P34" i="76"/>
  <c r="P33" i="76"/>
  <c r="P32" i="76"/>
  <c r="P31" i="76"/>
  <c r="P30" i="76"/>
  <c r="P29" i="76"/>
  <c r="P28" i="76"/>
  <c r="P27" i="76"/>
  <c r="P26" i="76"/>
  <c r="P25" i="76"/>
  <c r="P24" i="76"/>
  <c r="P23" i="76"/>
  <c r="P22" i="76"/>
  <c r="P21" i="76"/>
  <c r="P20" i="76"/>
  <c r="P19" i="76"/>
  <c r="P18" i="76"/>
  <c r="P17" i="76"/>
  <c r="P16" i="76"/>
  <c r="P15" i="76"/>
  <c r="P14" i="76"/>
  <c r="P13" i="76"/>
  <c r="P12" i="76"/>
  <c r="P11" i="76"/>
  <c r="P10" i="76"/>
  <c r="P9" i="76"/>
  <c r="P8" i="76"/>
  <c r="P7" i="76"/>
  <c r="K99" i="76"/>
  <c r="K100" i="76" s="1"/>
  <c r="K93" i="76"/>
  <c r="K77" i="76"/>
  <c r="K73" i="76"/>
  <c r="K74" i="76" s="1"/>
  <c r="K67" i="76"/>
  <c r="K50" i="76"/>
  <c r="K51" i="76" s="1"/>
  <c r="K44" i="76"/>
  <c r="K27" i="76"/>
  <c r="K28" i="76" s="1"/>
  <c r="K21" i="76"/>
  <c r="L150" i="82" l="1"/>
  <c r="K146" i="81"/>
  <c r="K122" i="78"/>
  <c r="K116" i="78"/>
  <c r="K28" i="78"/>
  <c r="K123" i="77"/>
  <c r="K123" i="78" l="1"/>
  <c r="K56" i="49" l="1"/>
  <c r="K55" i="49"/>
  <c r="K54" i="49"/>
  <c r="K51" i="49" s="1"/>
  <c r="K53" i="49"/>
  <c r="K52" i="49"/>
  <c r="K45" i="49"/>
  <c r="K39" i="49"/>
  <c r="K33" i="49"/>
  <c r="J19" i="49"/>
  <c r="I19" i="49"/>
  <c r="H19" i="49"/>
  <c r="G19" i="49"/>
  <c r="F19" i="49"/>
  <c r="E19" i="49"/>
  <c r="D19" i="49"/>
  <c r="C19" i="49"/>
  <c r="B19" i="49"/>
  <c r="J6" i="49"/>
  <c r="I6" i="49"/>
  <c r="H6" i="49"/>
  <c r="G6" i="49"/>
  <c r="F6" i="49"/>
  <c r="E6" i="49"/>
  <c r="D6" i="49"/>
  <c r="C6" i="49"/>
  <c r="B6" i="49"/>
  <c r="R83" i="48"/>
  <c r="R82" i="48"/>
  <c r="R81" i="48"/>
  <c r="R80" i="48"/>
  <c r="R79" i="48"/>
  <c r="Q78" i="48"/>
  <c r="P78" i="48"/>
  <c r="O78" i="48"/>
  <c r="N78" i="48"/>
  <c r="M78" i="48"/>
  <c r="L78" i="48"/>
  <c r="K78" i="48"/>
  <c r="J78" i="48"/>
  <c r="I78" i="48"/>
  <c r="H78" i="48"/>
  <c r="G78" i="48"/>
  <c r="F78" i="48"/>
  <c r="E78" i="48"/>
  <c r="R78" i="48" s="1"/>
  <c r="D78" i="48"/>
  <c r="C78" i="48"/>
  <c r="J17" i="48"/>
  <c r="I17" i="48"/>
  <c r="H17" i="48"/>
  <c r="G17" i="48"/>
  <c r="F17" i="48"/>
  <c r="E17" i="48"/>
  <c r="D17" i="48"/>
  <c r="C17" i="48"/>
  <c r="B17" i="48"/>
  <c r="J4" i="48"/>
  <c r="I4" i="48"/>
  <c r="H4" i="48"/>
  <c r="G4" i="48"/>
  <c r="F4" i="48"/>
  <c r="E4" i="48"/>
  <c r="D4" i="48"/>
  <c r="C4" i="48"/>
  <c r="B4" i="48"/>
  <c r="S72" i="15"/>
  <c r="S71" i="15"/>
  <c r="S70" i="15"/>
  <c r="S69" i="15"/>
  <c r="S68" i="15"/>
  <c r="R67" i="15"/>
  <c r="Q67" i="15"/>
  <c r="P67" i="15"/>
  <c r="O67" i="15"/>
  <c r="N67" i="15"/>
  <c r="M67" i="15"/>
  <c r="L67" i="15"/>
  <c r="K67" i="15"/>
  <c r="J67" i="15"/>
  <c r="I67" i="15"/>
  <c r="H67" i="15"/>
  <c r="G67" i="15"/>
  <c r="F67" i="15"/>
  <c r="E67" i="15"/>
  <c r="D67" i="15"/>
  <c r="K6" i="15"/>
  <c r="J6" i="15"/>
  <c r="I6" i="15"/>
  <c r="S67" i="15" l="1"/>
  <c r="E14" i="41" l="1"/>
  <c r="G14" i="43"/>
  <c r="J5" i="38" l="1"/>
  <c r="J6" i="38"/>
  <c r="J7" i="38"/>
  <c r="J8" i="38"/>
  <c r="J9" i="38"/>
  <c r="J10" i="38"/>
  <c r="K5" i="37"/>
  <c r="K6" i="37"/>
  <c r="K7" i="37"/>
  <c r="K10" i="37" s="1"/>
  <c r="K8" i="37"/>
  <c r="K9" i="37"/>
  <c r="K33" i="37"/>
  <c r="K22" i="37"/>
  <c r="K39" i="12"/>
  <c r="K40" i="12"/>
  <c r="K41" i="12"/>
  <c r="K42" i="12"/>
  <c r="K43" i="12"/>
  <c r="K44" i="12"/>
  <c r="J50" i="75" l="1"/>
  <c r="I50" i="75"/>
  <c r="H50" i="75"/>
  <c r="G50" i="75"/>
  <c r="F50" i="75"/>
  <c r="E50" i="75"/>
  <c r="D50" i="75"/>
  <c r="C50" i="75"/>
  <c r="J49" i="75"/>
  <c r="I49" i="75"/>
  <c r="H49" i="75"/>
  <c r="G49" i="75"/>
  <c r="F49" i="75"/>
  <c r="E49" i="75"/>
  <c r="D49" i="75"/>
  <c r="C49" i="75"/>
  <c r="J48" i="75"/>
  <c r="I48" i="75"/>
  <c r="H48" i="75"/>
  <c r="G48" i="75"/>
  <c r="F48" i="75"/>
  <c r="E48" i="75"/>
  <c r="D48" i="75"/>
  <c r="C48" i="75"/>
  <c r="J47" i="75"/>
  <c r="J53" i="75" s="1"/>
  <c r="I47" i="75"/>
  <c r="I53" i="75" s="1"/>
  <c r="H47" i="75"/>
  <c r="H53" i="75" s="1"/>
  <c r="G47" i="75"/>
  <c r="G53" i="75" s="1"/>
  <c r="F47" i="75"/>
  <c r="F53" i="75" s="1"/>
  <c r="E47" i="75"/>
  <c r="E53" i="75" s="1"/>
  <c r="D47" i="75"/>
  <c r="D53" i="75" s="1"/>
  <c r="C47" i="75"/>
  <c r="C53" i="75" s="1"/>
  <c r="J43" i="75"/>
  <c r="I43" i="75"/>
  <c r="H43" i="75"/>
  <c r="G43" i="75"/>
  <c r="F43" i="75"/>
  <c r="E43" i="75"/>
  <c r="D43" i="75"/>
  <c r="C43" i="75"/>
  <c r="J39" i="75"/>
  <c r="I39" i="75"/>
  <c r="H39" i="75"/>
  <c r="G39" i="75"/>
  <c r="F39" i="75"/>
  <c r="E39" i="75"/>
  <c r="D39" i="75"/>
  <c r="C39" i="75"/>
  <c r="J35" i="75"/>
  <c r="I35" i="75"/>
  <c r="H35" i="75"/>
  <c r="G35" i="75"/>
  <c r="F35" i="75"/>
  <c r="E35" i="75"/>
  <c r="D35" i="75"/>
  <c r="C35" i="75"/>
  <c r="I25" i="75"/>
  <c r="H25" i="75"/>
  <c r="E25" i="75"/>
  <c r="D25" i="75"/>
  <c r="E24" i="75"/>
  <c r="J22" i="75"/>
  <c r="I22" i="75"/>
  <c r="H22" i="75"/>
  <c r="G22" i="75"/>
  <c r="F22" i="75"/>
  <c r="E22" i="75"/>
  <c r="D22" i="75"/>
  <c r="C22" i="75"/>
  <c r="J21" i="75"/>
  <c r="I21" i="75"/>
  <c r="H21" i="75"/>
  <c r="G21" i="75"/>
  <c r="F21" i="75"/>
  <c r="E21" i="75"/>
  <c r="D21" i="75"/>
  <c r="C21" i="75"/>
  <c r="J20" i="75"/>
  <c r="I20" i="75"/>
  <c r="H20" i="75"/>
  <c r="G20" i="75"/>
  <c r="F20" i="75"/>
  <c r="E20" i="75"/>
  <c r="D20" i="75"/>
  <c r="C20" i="75"/>
  <c r="J19" i="75"/>
  <c r="J25" i="75" s="1"/>
  <c r="I19" i="75"/>
  <c r="H19" i="75"/>
  <c r="G19" i="75"/>
  <c r="G25" i="75" s="1"/>
  <c r="F19" i="75"/>
  <c r="F25" i="75" s="1"/>
  <c r="E19" i="75"/>
  <c r="D19" i="75"/>
  <c r="C19" i="75"/>
  <c r="C25" i="75" s="1"/>
  <c r="J15" i="75"/>
  <c r="I15" i="75"/>
  <c r="H15" i="75"/>
  <c r="G15" i="75"/>
  <c r="F15" i="75"/>
  <c r="E15" i="75"/>
  <c r="D15" i="75"/>
  <c r="C15" i="75"/>
  <c r="J11" i="75"/>
  <c r="I11" i="75"/>
  <c r="H11" i="75"/>
  <c r="G11" i="75"/>
  <c r="F11" i="75"/>
  <c r="E11" i="75"/>
  <c r="D11" i="75"/>
  <c r="C11" i="75"/>
  <c r="J7" i="75"/>
  <c r="I7" i="75"/>
  <c r="H7" i="75"/>
  <c r="G7" i="75"/>
  <c r="F7" i="75"/>
  <c r="E7" i="75"/>
  <c r="D7" i="75"/>
  <c r="C7" i="75"/>
  <c r="J59" i="74"/>
  <c r="I59" i="74"/>
  <c r="H59" i="74"/>
  <c r="G59" i="74"/>
  <c r="F59" i="74"/>
  <c r="E59" i="74"/>
  <c r="D59" i="74"/>
  <c r="C59" i="74"/>
  <c r="J52" i="74"/>
  <c r="I52" i="74"/>
  <c r="H52" i="74"/>
  <c r="G52" i="74"/>
  <c r="F52" i="74"/>
  <c r="E52" i="74"/>
  <c r="D52" i="74"/>
  <c r="C52" i="74"/>
  <c r="J45" i="74"/>
  <c r="I45" i="74"/>
  <c r="H45" i="74"/>
  <c r="G45" i="74"/>
  <c r="F45" i="74"/>
  <c r="E45" i="74"/>
  <c r="D45" i="74"/>
  <c r="C45" i="74"/>
  <c r="J38" i="74"/>
  <c r="I38" i="74"/>
  <c r="H38" i="74"/>
  <c r="G38" i="74"/>
  <c r="F38" i="74"/>
  <c r="E38" i="74"/>
  <c r="D38" i="74"/>
  <c r="C38" i="74"/>
  <c r="J37" i="74"/>
  <c r="I37" i="74"/>
  <c r="H37" i="74"/>
  <c r="G37" i="74"/>
  <c r="F37" i="74"/>
  <c r="E37" i="74"/>
  <c r="D37" i="74"/>
  <c r="C37" i="74"/>
  <c r="J36" i="74"/>
  <c r="I36" i="74"/>
  <c r="H36" i="74"/>
  <c r="G36" i="74"/>
  <c r="F36" i="74"/>
  <c r="E36" i="74"/>
  <c r="D36" i="74"/>
  <c r="C36" i="74"/>
  <c r="J35" i="74"/>
  <c r="I35" i="74"/>
  <c r="H35" i="74"/>
  <c r="G35" i="74"/>
  <c r="F35" i="74"/>
  <c r="E35" i="74"/>
  <c r="D35" i="74"/>
  <c r="C35" i="74"/>
  <c r="J34" i="74"/>
  <c r="I34" i="74"/>
  <c r="H34" i="74"/>
  <c r="G34" i="74"/>
  <c r="F34" i="74"/>
  <c r="E34" i="74"/>
  <c r="D34" i="74"/>
  <c r="C34" i="74"/>
  <c r="J33" i="74"/>
  <c r="I33" i="74"/>
  <c r="H33" i="74"/>
  <c r="G33" i="74"/>
  <c r="F33" i="74"/>
  <c r="E33" i="74"/>
  <c r="D33" i="74"/>
  <c r="C33" i="74"/>
  <c r="J32" i="74"/>
  <c r="I32" i="74"/>
  <c r="H32" i="74"/>
  <c r="G32" i="74"/>
  <c r="F32" i="74"/>
  <c r="E32" i="74"/>
  <c r="D32" i="74"/>
  <c r="C32" i="74"/>
  <c r="J31" i="74"/>
  <c r="I31" i="74"/>
  <c r="H31" i="74"/>
  <c r="G31" i="74"/>
  <c r="F31" i="74"/>
  <c r="E31" i="74"/>
  <c r="D31" i="74"/>
  <c r="C31" i="74"/>
  <c r="J30" i="74"/>
  <c r="I30" i="74"/>
  <c r="H30" i="74"/>
  <c r="G30" i="74"/>
  <c r="F30" i="74"/>
  <c r="E30" i="74"/>
  <c r="D30" i="74"/>
  <c r="C30" i="74"/>
  <c r="J18" i="74"/>
  <c r="I18" i="74"/>
  <c r="H18" i="74"/>
  <c r="G18" i="74"/>
  <c r="F18" i="74"/>
  <c r="E18" i="74"/>
  <c r="D18" i="74"/>
  <c r="C18" i="74"/>
  <c r="J17" i="74"/>
  <c r="I17" i="74"/>
  <c r="H17" i="74"/>
  <c r="G17" i="74"/>
  <c r="F17" i="74"/>
  <c r="E17" i="74"/>
  <c r="D17" i="74"/>
  <c r="C17" i="74"/>
  <c r="J16" i="74"/>
  <c r="J20" i="74" s="1"/>
  <c r="I16" i="74"/>
  <c r="I20" i="74" s="1"/>
  <c r="H16" i="74"/>
  <c r="H20" i="74" s="1"/>
  <c r="G16" i="74"/>
  <c r="G20" i="74" s="1"/>
  <c r="F16" i="74"/>
  <c r="F20" i="74" s="1"/>
  <c r="E16" i="74"/>
  <c r="E20" i="74" s="1"/>
  <c r="D16" i="74"/>
  <c r="D20" i="74" s="1"/>
  <c r="C16" i="74"/>
  <c r="C20" i="74" s="1"/>
  <c r="J13" i="74"/>
  <c r="I13" i="74"/>
  <c r="H13" i="74"/>
  <c r="G13" i="74"/>
  <c r="F13" i="74"/>
  <c r="E13" i="74"/>
  <c r="D13" i="74"/>
  <c r="C13" i="74"/>
  <c r="J10" i="74"/>
  <c r="I10" i="74"/>
  <c r="H10" i="74"/>
  <c r="G10" i="74"/>
  <c r="F10" i="74"/>
  <c r="E10" i="74"/>
  <c r="D10" i="74"/>
  <c r="C10" i="74"/>
  <c r="J7" i="74"/>
  <c r="I7" i="74"/>
  <c r="H7" i="74"/>
  <c r="G7" i="74"/>
  <c r="F7" i="74"/>
  <c r="E7" i="74"/>
  <c r="D7" i="74"/>
  <c r="C7" i="74"/>
  <c r="I55" i="73"/>
  <c r="H55" i="73"/>
  <c r="G55" i="73"/>
  <c r="F55" i="73"/>
  <c r="E55" i="73"/>
  <c r="D55" i="73"/>
  <c r="C55" i="73"/>
  <c r="B55" i="73"/>
  <c r="I48" i="73"/>
  <c r="H48" i="73"/>
  <c r="G48" i="73"/>
  <c r="F48" i="73"/>
  <c r="E48" i="73"/>
  <c r="D48" i="73"/>
  <c r="C48" i="73"/>
  <c r="B48" i="73"/>
  <c r="I41" i="73"/>
  <c r="H41" i="73"/>
  <c r="G41" i="73"/>
  <c r="F41" i="73"/>
  <c r="E41" i="73"/>
  <c r="D41" i="73"/>
  <c r="C41" i="73"/>
  <c r="B41" i="73"/>
  <c r="I34" i="73"/>
  <c r="H34" i="73"/>
  <c r="G34" i="73"/>
  <c r="F34" i="73"/>
  <c r="E34" i="73"/>
  <c r="D34" i="73"/>
  <c r="C34" i="73"/>
  <c r="B34" i="73"/>
  <c r="I33" i="73"/>
  <c r="H33" i="73"/>
  <c r="G33" i="73"/>
  <c r="F33" i="73"/>
  <c r="E33" i="73"/>
  <c r="D33" i="73"/>
  <c r="C33" i="73"/>
  <c r="B33" i="73"/>
  <c r="I32" i="73"/>
  <c r="H32" i="73"/>
  <c r="G32" i="73"/>
  <c r="F32" i="73"/>
  <c r="E32" i="73"/>
  <c r="D32" i="73"/>
  <c r="C32" i="73"/>
  <c r="B32" i="73"/>
  <c r="I31" i="73"/>
  <c r="H31" i="73"/>
  <c r="G31" i="73"/>
  <c r="F31" i="73"/>
  <c r="E31" i="73"/>
  <c r="D31" i="73"/>
  <c r="C31" i="73"/>
  <c r="B31" i="73"/>
  <c r="I30" i="73"/>
  <c r="H30" i="73"/>
  <c r="G30" i="73"/>
  <c r="F30" i="73"/>
  <c r="E30" i="73"/>
  <c r="D30" i="73"/>
  <c r="C30" i="73"/>
  <c r="B30" i="73"/>
  <c r="I29" i="73"/>
  <c r="H29" i="73"/>
  <c r="G29" i="73"/>
  <c r="F29" i="73"/>
  <c r="E29" i="73"/>
  <c r="D29" i="73"/>
  <c r="C29" i="73"/>
  <c r="B29" i="73"/>
  <c r="I28" i="73"/>
  <c r="H28" i="73"/>
  <c r="G28" i="73"/>
  <c r="F28" i="73"/>
  <c r="E28" i="73"/>
  <c r="D28" i="73"/>
  <c r="C28" i="73"/>
  <c r="B28" i="73"/>
  <c r="I27" i="73"/>
  <c r="H27" i="73"/>
  <c r="G27" i="73"/>
  <c r="F27" i="73"/>
  <c r="E27" i="73"/>
  <c r="D27" i="73"/>
  <c r="C27" i="73"/>
  <c r="B27" i="73"/>
  <c r="I26" i="73"/>
  <c r="H26" i="73"/>
  <c r="G26" i="73"/>
  <c r="F26" i="73"/>
  <c r="E26" i="73"/>
  <c r="D26" i="73"/>
  <c r="C26" i="73"/>
  <c r="B26" i="73"/>
  <c r="I16" i="73"/>
  <c r="H16" i="73"/>
  <c r="G16" i="73"/>
  <c r="F16" i="73"/>
  <c r="E16" i="73"/>
  <c r="D16" i="73"/>
  <c r="C16" i="73"/>
  <c r="B16" i="73"/>
  <c r="I15" i="73"/>
  <c r="H15" i="73"/>
  <c r="G15" i="73"/>
  <c r="F15" i="73"/>
  <c r="E15" i="73"/>
  <c r="D15" i="73"/>
  <c r="C15" i="73"/>
  <c r="B15" i="73"/>
  <c r="I14" i="73"/>
  <c r="I18" i="73" s="1"/>
  <c r="H14" i="73"/>
  <c r="H18" i="73" s="1"/>
  <c r="G14" i="73"/>
  <c r="G18" i="73" s="1"/>
  <c r="F14" i="73"/>
  <c r="F18" i="73" s="1"/>
  <c r="E14" i="73"/>
  <c r="E18" i="73" s="1"/>
  <c r="D14" i="73"/>
  <c r="D18" i="73" s="1"/>
  <c r="C14" i="73"/>
  <c r="C18" i="73" s="1"/>
  <c r="B14" i="73"/>
  <c r="B18" i="73" s="1"/>
  <c r="I11" i="73"/>
  <c r="H11" i="73"/>
  <c r="G11" i="73"/>
  <c r="F11" i="73"/>
  <c r="E11" i="73"/>
  <c r="D11" i="73"/>
  <c r="C11" i="73"/>
  <c r="B11" i="73"/>
  <c r="I8" i="73"/>
  <c r="H8" i="73"/>
  <c r="G8" i="73"/>
  <c r="F8" i="73"/>
  <c r="E8" i="73"/>
  <c r="D8" i="73"/>
  <c r="C8" i="73"/>
  <c r="B8" i="73"/>
  <c r="I5" i="73"/>
  <c r="H5" i="73"/>
  <c r="G5" i="73"/>
  <c r="F5" i="73"/>
  <c r="E5" i="73"/>
  <c r="D5" i="73"/>
  <c r="C5" i="73"/>
  <c r="B5" i="73"/>
  <c r="J82" i="72"/>
  <c r="J85" i="72" s="1"/>
  <c r="I82" i="72"/>
  <c r="I85" i="72" s="1"/>
  <c r="H82" i="72"/>
  <c r="G82" i="72"/>
  <c r="G85" i="72" s="1"/>
  <c r="F82" i="72"/>
  <c r="F85" i="72" s="1"/>
  <c r="E82" i="72"/>
  <c r="E85" i="72" s="1"/>
  <c r="D82" i="72"/>
  <c r="C82" i="72"/>
  <c r="C85" i="72" s="1"/>
  <c r="J81" i="72"/>
  <c r="I81" i="72"/>
  <c r="H81" i="72"/>
  <c r="H78" i="72" s="1"/>
  <c r="G81" i="72"/>
  <c r="F81" i="72"/>
  <c r="E81" i="72"/>
  <c r="D81" i="72"/>
  <c r="D78" i="72" s="1"/>
  <c r="C81" i="72"/>
  <c r="J80" i="72"/>
  <c r="I80" i="72"/>
  <c r="H80" i="72"/>
  <c r="G80" i="72"/>
  <c r="F80" i="72"/>
  <c r="E80" i="72"/>
  <c r="D80" i="72"/>
  <c r="C80" i="72"/>
  <c r="J79" i="72"/>
  <c r="I79" i="72"/>
  <c r="H79" i="72"/>
  <c r="G79" i="72"/>
  <c r="F79" i="72"/>
  <c r="E79" i="72"/>
  <c r="D79" i="72"/>
  <c r="C79" i="72"/>
  <c r="J78" i="72"/>
  <c r="I78" i="72"/>
  <c r="G78" i="72"/>
  <c r="F78" i="72"/>
  <c r="E78" i="72"/>
  <c r="C78" i="72"/>
  <c r="J74" i="72"/>
  <c r="I74" i="72"/>
  <c r="H74" i="72"/>
  <c r="G74" i="72"/>
  <c r="F74" i="72"/>
  <c r="E74" i="72"/>
  <c r="D74" i="72"/>
  <c r="C74" i="72"/>
  <c r="J70" i="72"/>
  <c r="I70" i="72"/>
  <c r="H70" i="72"/>
  <c r="G70" i="72"/>
  <c r="F70" i="72"/>
  <c r="E70" i="72"/>
  <c r="D70" i="72"/>
  <c r="C70" i="72"/>
  <c r="J66" i="72"/>
  <c r="I66" i="72"/>
  <c r="H66" i="72"/>
  <c r="G66" i="72"/>
  <c r="F66" i="72"/>
  <c r="E66" i="72"/>
  <c r="D66" i="72"/>
  <c r="C66" i="72"/>
  <c r="J56" i="72"/>
  <c r="F56" i="72"/>
  <c r="E55" i="72"/>
  <c r="D55" i="72"/>
  <c r="C55" i="72"/>
  <c r="J53" i="72"/>
  <c r="I53" i="72"/>
  <c r="H53" i="72"/>
  <c r="H56" i="72" s="1"/>
  <c r="G53" i="72"/>
  <c r="G56" i="72" s="1"/>
  <c r="F53" i="72"/>
  <c r="E53" i="72"/>
  <c r="D53" i="72"/>
  <c r="D56" i="72" s="1"/>
  <c r="C53" i="72"/>
  <c r="C56" i="72" s="1"/>
  <c r="J52" i="72"/>
  <c r="I52" i="72"/>
  <c r="H52" i="72"/>
  <c r="G52" i="72"/>
  <c r="F52" i="72"/>
  <c r="E52" i="72"/>
  <c r="D52" i="72"/>
  <c r="C52" i="72"/>
  <c r="J51" i="72"/>
  <c r="I51" i="72"/>
  <c r="H51" i="72"/>
  <c r="G51" i="72"/>
  <c r="F51" i="72"/>
  <c r="E51" i="72"/>
  <c r="D51" i="72"/>
  <c r="C51" i="72"/>
  <c r="J50" i="72"/>
  <c r="I50" i="72"/>
  <c r="H50" i="72"/>
  <c r="G50" i="72"/>
  <c r="F50" i="72"/>
  <c r="E50" i="72"/>
  <c r="D50" i="72"/>
  <c r="C50" i="72"/>
  <c r="J49" i="72"/>
  <c r="I49" i="72"/>
  <c r="I56" i="72" s="1"/>
  <c r="H49" i="72"/>
  <c r="G49" i="72"/>
  <c r="F49" i="72"/>
  <c r="E49" i="72"/>
  <c r="E56" i="72" s="1"/>
  <c r="D49" i="72"/>
  <c r="C49" i="72"/>
  <c r="J45" i="72"/>
  <c r="I45" i="72"/>
  <c r="H45" i="72"/>
  <c r="G45" i="72"/>
  <c r="F45" i="72"/>
  <c r="E45" i="72"/>
  <c r="D45" i="72"/>
  <c r="C45" i="72"/>
  <c r="J41" i="72"/>
  <c r="I41" i="72"/>
  <c r="H41" i="72"/>
  <c r="G41" i="72"/>
  <c r="F41" i="72"/>
  <c r="E41" i="72"/>
  <c r="D41" i="72"/>
  <c r="C41" i="72"/>
  <c r="D38" i="72"/>
  <c r="J37" i="72"/>
  <c r="I37" i="72"/>
  <c r="H37" i="72"/>
  <c r="G37" i="72"/>
  <c r="F37" i="72"/>
  <c r="E37" i="72"/>
  <c r="D37" i="72"/>
  <c r="C37" i="72"/>
  <c r="J27" i="72"/>
  <c r="F27" i="72"/>
  <c r="E26" i="72"/>
  <c r="D26" i="72"/>
  <c r="C26" i="72"/>
  <c r="J24" i="72"/>
  <c r="I24" i="72"/>
  <c r="I27" i="72" s="1"/>
  <c r="H24" i="72"/>
  <c r="H27" i="72" s="1"/>
  <c r="G24" i="72"/>
  <c r="G27" i="72" s="1"/>
  <c r="F24" i="72"/>
  <c r="E24" i="72"/>
  <c r="E27" i="72" s="1"/>
  <c r="D24" i="72"/>
  <c r="D27" i="72" s="1"/>
  <c r="C24" i="72"/>
  <c r="C27" i="72" s="1"/>
  <c r="J23" i="72"/>
  <c r="I23" i="72"/>
  <c r="H23" i="72"/>
  <c r="G23" i="72"/>
  <c r="F23" i="72"/>
  <c r="E23" i="72"/>
  <c r="D23" i="72"/>
  <c r="C23" i="72"/>
  <c r="J22" i="72"/>
  <c r="I22" i="72"/>
  <c r="H22" i="72"/>
  <c r="G22" i="72"/>
  <c r="F22" i="72"/>
  <c r="E22" i="72"/>
  <c r="D22" i="72"/>
  <c r="C22" i="72"/>
  <c r="J21" i="72"/>
  <c r="I21" i="72"/>
  <c r="H21" i="72"/>
  <c r="G21" i="72"/>
  <c r="F21" i="72"/>
  <c r="E21" i="72"/>
  <c r="D21" i="72"/>
  <c r="C21" i="72"/>
  <c r="J20" i="72"/>
  <c r="I20" i="72"/>
  <c r="H20" i="72"/>
  <c r="G20" i="72"/>
  <c r="F20" i="72"/>
  <c r="E20" i="72"/>
  <c r="D20" i="72"/>
  <c r="C20" i="72"/>
  <c r="J16" i="72"/>
  <c r="I16" i="72"/>
  <c r="H16" i="72"/>
  <c r="G16" i="72"/>
  <c r="F16" i="72"/>
  <c r="E16" i="72"/>
  <c r="D16" i="72"/>
  <c r="C16" i="72"/>
  <c r="J12" i="72"/>
  <c r="I12" i="72"/>
  <c r="H12" i="72"/>
  <c r="G12" i="72"/>
  <c r="F12" i="72"/>
  <c r="E12" i="72"/>
  <c r="D12" i="72"/>
  <c r="C12" i="72"/>
  <c r="J8" i="72"/>
  <c r="I8" i="72"/>
  <c r="H8" i="72"/>
  <c r="G8" i="72"/>
  <c r="F8" i="72"/>
  <c r="E8" i="72"/>
  <c r="D8" i="72"/>
  <c r="C8" i="72"/>
  <c r="AE78" i="71"/>
  <c r="AA78" i="71"/>
  <c r="W78" i="71"/>
  <c r="S78" i="71"/>
  <c r="O78" i="71"/>
  <c r="K78" i="71"/>
  <c r="G78" i="71"/>
  <c r="AE77" i="71"/>
  <c r="AA77" i="71"/>
  <c r="W77" i="71"/>
  <c r="S77" i="71"/>
  <c r="O77" i="71"/>
  <c r="K77" i="71"/>
  <c r="G77" i="71"/>
  <c r="AE76" i="71"/>
  <c r="AA76" i="71"/>
  <c r="W76" i="71"/>
  <c r="S76" i="71"/>
  <c r="O76" i="71"/>
  <c r="K76" i="71"/>
  <c r="G76" i="71"/>
  <c r="AE75" i="71"/>
  <c r="AA75" i="71"/>
  <c r="W75" i="71"/>
  <c r="S75" i="71"/>
  <c r="O75" i="71"/>
  <c r="K75" i="71"/>
  <c r="G75" i="71"/>
  <c r="AE74" i="71"/>
  <c r="AA74" i="71"/>
  <c r="W74" i="71"/>
  <c r="S74" i="71"/>
  <c r="O74" i="71"/>
  <c r="K74" i="71"/>
  <c r="G74" i="71"/>
  <c r="AE73" i="71"/>
  <c r="AA73" i="71"/>
  <c r="W73" i="71"/>
  <c r="S73" i="71"/>
  <c r="O73" i="71"/>
  <c r="K73" i="71"/>
  <c r="G73" i="71"/>
  <c r="AE72" i="71"/>
  <c r="AA72" i="71"/>
  <c r="W72" i="71"/>
  <c r="S72" i="71"/>
  <c r="O72" i="71"/>
  <c r="K72" i="71"/>
  <c r="G72" i="71"/>
  <c r="AE71" i="71"/>
  <c r="AA71" i="71"/>
  <c r="W71" i="71"/>
  <c r="S71" i="71"/>
  <c r="O71" i="71"/>
  <c r="K71" i="71"/>
  <c r="G71" i="71"/>
  <c r="AE70" i="71"/>
  <c r="AA70" i="71"/>
  <c r="W70" i="71"/>
  <c r="S70" i="71"/>
  <c r="O70" i="71"/>
  <c r="K70" i="71"/>
  <c r="G70" i="71"/>
  <c r="AE69" i="71"/>
  <c r="AA69" i="71"/>
  <c r="W69" i="71"/>
  <c r="S69" i="71"/>
  <c r="O69" i="71"/>
  <c r="K69" i="71"/>
  <c r="G69" i="71"/>
  <c r="AE68" i="71"/>
  <c r="AA68" i="71"/>
  <c r="W68" i="71"/>
  <c r="S68" i="71"/>
  <c r="O68" i="71"/>
  <c r="K68" i="71"/>
  <c r="G68" i="71"/>
  <c r="AE67" i="71"/>
  <c r="AA67" i="71"/>
  <c r="W67" i="71"/>
  <c r="S67" i="71"/>
  <c r="O67" i="71"/>
  <c r="K67" i="71"/>
  <c r="G67" i="71"/>
  <c r="AE66" i="71"/>
  <c r="AA66" i="71"/>
  <c r="W66" i="71"/>
  <c r="S66" i="71"/>
  <c r="O66" i="71"/>
  <c r="K66" i="71"/>
  <c r="G66" i="71"/>
  <c r="AE65" i="71"/>
  <c r="AA65" i="71"/>
  <c r="W65" i="71"/>
  <c r="S65" i="71"/>
  <c r="O65" i="71"/>
  <c r="K65" i="71"/>
  <c r="G65" i="71"/>
  <c r="AE64" i="71"/>
  <c r="AA64" i="71"/>
  <c r="W64" i="71"/>
  <c r="W61" i="71" s="1"/>
  <c r="S64" i="71"/>
  <c r="O64" i="71"/>
  <c r="K64" i="71"/>
  <c r="G64" i="71"/>
  <c r="G61" i="71" s="1"/>
  <c r="AE63" i="71"/>
  <c r="AA63" i="71"/>
  <c r="W63" i="71"/>
  <c r="S63" i="71"/>
  <c r="S61" i="71" s="1"/>
  <c r="O63" i="71"/>
  <c r="K63" i="71"/>
  <c r="G63" i="71"/>
  <c r="AE62" i="71"/>
  <c r="AE61" i="71" s="1"/>
  <c r="AA62" i="71"/>
  <c r="AA61" i="71" s="1"/>
  <c r="W62" i="71"/>
  <c r="S62" i="71"/>
  <c r="O62" i="71"/>
  <c r="O61" i="71" s="1"/>
  <c r="K62" i="71"/>
  <c r="K61" i="71" s="1"/>
  <c r="G62" i="71"/>
  <c r="AH61" i="71"/>
  <c r="AG61" i="71"/>
  <c r="AF61" i="71"/>
  <c r="AD61" i="71"/>
  <c r="AC61" i="71"/>
  <c r="AB61" i="71"/>
  <c r="Z61" i="71"/>
  <c r="Y61" i="71"/>
  <c r="X61" i="71"/>
  <c r="V61" i="71"/>
  <c r="U61" i="71"/>
  <c r="T61" i="71"/>
  <c r="R61" i="71"/>
  <c r="Q61" i="71"/>
  <c r="P61" i="71"/>
  <c r="N61" i="71"/>
  <c r="M61" i="71"/>
  <c r="L61" i="71"/>
  <c r="J61" i="71"/>
  <c r="I61" i="71"/>
  <c r="H61" i="71"/>
  <c r="AE60" i="71"/>
  <c r="AA60" i="71"/>
  <c r="W60" i="71"/>
  <c r="S60" i="71"/>
  <c r="O60" i="71"/>
  <c r="K60" i="71"/>
  <c r="G60" i="71"/>
  <c r="AE59" i="71"/>
  <c r="AA59" i="71"/>
  <c r="W59" i="71"/>
  <c r="S59" i="71"/>
  <c r="O59" i="71"/>
  <c r="K59" i="71"/>
  <c r="G59" i="71"/>
  <c r="AE58" i="71"/>
  <c r="AA58" i="71"/>
  <c r="W58" i="71"/>
  <c r="S58" i="71"/>
  <c r="O58" i="71"/>
  <c r="K58" i="71"/>
  <c r="G58" i="71"/>
  <c r="AE57" i="71"/>
  <c r="AA57" i="71"/>
  <c r="W57" i="71"/>
  <c r="S57" i="71"/>
  <c r="O57" i="71"/>
  <c r="K57" i="71"/>
  <c r="G57" i="71"/>
  <c r="AE56" i="71"/>
  <c r="AA56" i="71"/>
  <c r="W56" i="71"/>
  <c r="S56" i="71"/>
  <c r="O56" i="71"/>
  <c r="K56" i="71"/>
  <c r="G56" i="71"/>
  <c r="AE55" i="71"/>
  <c r="AA55" i="71"/>
  <c r="W55" i="71"/>
  <c r="S55" i="71"/>
  <c r="O55" i="71"/>
  <c r="K55" i="71"/>
  <c r="G55" i="71"/>
  <c r="AE54" i="71"/>
  <c r="AA54" i="71"/>
  <c r="W54" i="71"/>
  <c r="S54" i="71"/>
  <c r="O54" i="71"/>
  <c r="K54" i="71"/>
  <c r="G54" i="71"/>
  <c r="AE53" i="71"/>
  <c r="AA53" i="71"/>
  <c r="W53" i="71"/>
  <c r="S53" i="71"/>
  <c r="O53" i="71"/>
  <c r="K53" i="71"/>
  <c r="G53" i="71"/>
  <c r="AE52" i="71"/>
  <c r="AA52" i="71"/>
  <c r="W52" i="71"/>
  <c r="S52" i="71"/>
  <c r="O52" i="71"/>
  <c r="K52" i="71"/>
  <c r="G52" i="71"/>
  <c r="AE51" i="71"/>
  <c r="AA51" i="71"/>
  <c r="W51" i="71"/>
  <c r="S51" i="71"/>
  <c r="O51" i="71"/>
  <c r="K51" i="71"/>
  <c r="G51" i="71"/>
  <c r="AE50" i="71"/>
  <c r="AA50" i="71"/>
  <c r="W50" i="71"/>
  <c r="S50" i="71"/>
  <c r="O50" i="71"/>
  <c r="K50" i="71"/>
  <c r="G50" i="71"/>
  <c r="AE49" i="71"/>
  <c r="AA49" i="71"/>
  <c r="W49" i="71"/>
  <c r="S49" i="71"/>
  <c r="O49" i="71"/>
  <c r="K49" i="71"/>
  <c r="G49" i="71"/>
  <c r="AE48" i="71"/>
  <c r="AA48" i="71"/>
  <c r="W48" i="71"/>
  <c r="S48" i="71"/>
  <c r="O48" i="71"/>
  <c r="K48" i="71"/>
  <c r="G48" i="71"/>
  <c r="AE47" i="71"/>
  <c r="AA47" i="71"/>
  <c r="W47" i="71"/>
  <c r="S47" i="71"/>
  <c r="O47" i="71"/>
  <c r="K47" i="71"/>
  <c r="G47" i="71"/>
  <c r="AE46" i="71"/>
  <c r="AA46" i="71"/>
  <c r="W46" i="71"/>
  <c r="S46" i="71"/>
  <c r="O46" i="71"/>
  <c r="K46" i="71"/>
  <c r="G46" i="71"/>
  <c r="AE45" i="71"/>
  <c r="AA45" i="71"/>
  <c r="W45" i="71"/>
  <c r="S45" i="71"/>
  <c r="O45" i="71"/>
  <c r="K45" i="71"/>
  <c r="G45" i="71"/>
  <c r="AE44" i="71"/>
  <c r="AA44" i="71"/>
  <c r="W44" i="71"/>
  <c r="S44" i="71"/>
  <c r="O44" i="71"/>
  <c r="K44" i="71"/>
  <c r="G44" i="71"/>
  <c r="AH43" i="71"/>
  <c r="AG43" i="71"/>
  <c r="AF43" i="71"/>
  <c r="AE43" i="71"/>
  <c r="AD43" i="71"/>
  <c r="AC43" i="71"/>
  <c r="AB43" i="71"/>
  <c r="AA43" i="71"/>
  <c r="Z43" i="71"/>
  <c r="Y43" i="71"/>
  <c r="X43" i="71"/>
  <c r="W43" i="71"/>
  <c r="V43" i="71"/>
  <c r="U43" i="71"/>
  <c r="T43" i="71"/>
  <c r="S43" i="71"/>
  <c r="R43" i="71"/>
  <c r="Q43" i="71"/>
  <c r="P43" i="71"/>
  <c r="O43" i="71"/>
  <c r="N43" i="71"/>
  <c r="M43" i="71"/>
  <c r="L43" i="71"/>
  <c r="K43" i="71"/>
  <c r="J43" i="71"/>
  <c r="I43" i="71"/>
  <c r="H43" i="71"/>
  <c r="G43" i="71"/>
  <c r="AE42" i="71"/>
  <c r="AA42" i="71"/>
  <c r="W42" i="71"/>
  <c r="S42" i="71"/>
  <c r="O42" i="71"/>
  <c r="K42" i="71"/>
  <c r="G42" i="71"/>
  <c r="AE41" i="71"/>
  <c r="AA41" i="71"/>
  <c r="W41" i="71"/>
  <c r="S41" i="71"/>
  <c r="O41" i="71"/>
  <c r="K41" i="71"/>
  <c r="G41" i="71"/>
  <c r="AE40" i="71"/>
  <c r="AA40" i="71"/>
  <c r="W40" i="71"/>
  <c r="S40" i="71"/>
  <c r="O40" i="71"/>
  <c r="K40" i="71"/>
  <c r="G40" i="71"/>
  <c r="AE39" i="71"/>
  <c r="AA39" i="71"/>
  <c r="W39" i="71"/>
  <c r="S39" i="71"/>
  <c r="O39" i="71"/>
  <c r="K39" i="71"/>
  <c r="G39" i="71"/>
  <c r="AE38" i="71"/>
  <c r="AA38" i="71"/>
  <c r="W38" i="71"/>
  <c r="S38" i="71"/>
  <c r="O38" i="71"/>
  <c r="K38" i="71"/>
  <c r="G38" i="71"/>
  <c r="AE37" i="71"/>
  <c r="AA37" i="71"/>
  <c r="W37" i="71"/>
  <c r="S37" i="71"/>
  <c r="O37" i="71"/>
  <c r="K37" i="71"/>
  <c r="G37" i="71"/>
  <c r="AE36" i="71"/>
  <c r="AA36" i="71"/>
  <c r="W36" i="71"/>
  <c r="S36" i="71"/>
  <c r="O36" i="71"/>
  <c r="K36" i="71"/>
  <c r="G36" i="71"/>
  <c r="AE35" i="71"/>
  <c r="AA35" i="71"/>
  <c r="W35" i="71"/>
  <c r="S35" i="71"/>
  <c r="O35" i="71"/>
  <c r="K35" i="71"/>
  <c r="G35" i="71"/>
  <c r="AE34" i="71"/>
  <c r="AA34" i="71"/>
  <c r="W34" i="71"/>
  <c r="S34" i="71"/>
  <c r="O34" i="71"/>
  <c r="K34" i="71"/>
  <c r="G34" i="71"/>
  <c r="AE33" i="71"/>
  <c r="AA33" i="71"/>
  <c r="W33" i="71"/>
  <c r="S33" i="71"/>
  <c r="O33" i="71"/>
  <c r="K33" i="71"/>
  <c r="G33" i="71"/>
  <c r="AE32" i="71"/>
  <c r="AA32" i="71"/>
  <c r="W32" i="71"/>
  <c r="S32" i="71"/>
  <c r="O32" i="71"/>
  <c r="K32" i="71"/>
  <c r="G32" i="71"/>
  <c r="AE31" i="71"/>
  <c r="AA31" i="71"/>
  <c r="W31" i="71"/>
  <c r="S31" i="71"/>
  <c r="O31" i="71"/>
  <c r="K31" i="71"/>
  <c r="G31" i="71"/>
  <c r="AE30" i="71"/>
  <c r="AA30" i="71"/>
  <c r="W30" i="71"/>
  <c r="S30" i="71"/>
  <c r="O30" i="71"/>
  <c r="K30" i="71"/>
  <c r="G30" i="71"/>
  <c r="AE29" i="71"/>
  <c r="AE25" i="71" s="1"/>
  <c r="AA29" i="71"/>
  <c r="W29" i="71"/>
  <c r="S29" i="71"/>
  <c r="O29" i="71"/>
  <c r="O25" i="71" s="1"/>
  <c r="K29" i="71"/>
  <c r="G29" i="71"/>
  <c r="AE28" i="71"/>
  <c r="AA28" i="71"/>
  <c r="AA25" i="71" s="1"/>
  <c r="W28" i="71"/>
  <c r="S28" i="71"/>
  <c r="O28" i="71"/>
  <c r="K28" i="71"/>
  <c r="K25" i="71" s="1"/>
  <c r="G28" i="71"/>
  <c r="AE27" i="71"/>
  <c r="AA27" i="71"/>
  <c r="W27" i="71"/>
  <c r="W25" i="71" s="1"/>
  <c r="S27" i="71"/>
  <c r="O27" i="71"/>
  <c r="K27" i="71"/>
  <c r="G27" i="71"/>
  <c r="G25" i="71" s="1"/>
  <c r="AE26" i="71"/>
  <c r="AA26" i="71"/>
  <c r="W26" i="71"/>
  <c r="S26" i="71"/>
  <c r="S25" i="71" s="1"/>
  <c r="O26" i="71"/>
  <c r="K26" i="71"/>
  <c r="G26" i="71"/>
  <c r="AH25" i="71"/>
  <c r="AG25" i="71"/>
  <c r="AF25" i="71"/>
  <c r="AD25" i="71"/>
  <c r="AC25" i="71"/>
  <c r="AB25" i="71"/>
  <c r="Z25" i="71"/>
  <c r="Y25" i="71"/>
  <c r="X25" i="71"/>
  <c r="V25" i="71"/>
  <c r="U25" i="71"/>
  <c r="T25" i="71"/>
  <c r="R25" i="71"/>
  <c r="Q25" i="71"/>
  <c r="P25" i="71"/>
  <c r="N25" i="71"/>
  <c r="M25" i="71"/>
  <c r="L25" i="71"/>
  <c r="J25" i="71"/>
  <c r="I25" i="71"/>
  <c r="H25" i="71"/>
  <c r="AH24" i="71"/>
  <c r="AG24" i="71"/>
  <c r="AF24" i="71"/>
  <c r="AE24" i="71" s="1"/>
  <c r="AD24" i="71"/>
  <c r="AC24" i="71"/>
  <c r="AB24" i="71"/>
  <c r="AA24" i="71" s="1"/>
  <c r="Z24" i="71"/>
  <c r="Y24" i="71"/>
  <c r="X24" i="71"/>
  <c r="W24" i="71" s="1"/>
  <c r="V24" i="71"/>
  <c r="U24" i="71"/>
  <c r="T24" i="71"/>
  <c r="S24" i="71" s="1"/>
  <c r="R24" i="71"/>
  <c r="Q24" i="71"/>
  <c r="P24" i="71"/>
  <c r="O24" i="71" s="1"/>
  <c r="N24" i="71"/>
  <c r="M24" i="71"/>
  <c r="L24" i="71"/>
  <c r="K24" i="71" s="1"/>
  <c r="G24" i="71"/>
  <c r="C24" i="71"/>
  <c r="AH23" i="71"/>
  <c r="AG23" i="71"/>
  <c r="AF23" i="71"/>
  <c r="AE23" i="71" s="1"/>
  <c r="AD23" i="71"/>
  <c r="AC23" i="71"/>
  <c r="AB23" i="71"/>
  <c r="AA23" i="71" s="1"/>
  <c r="Z23" i="71"/>
  <c r="Y23" i="71"/>
  <c r="X23" i="71"/>
  <c r="W23" i="71" s="1"/>
  <c r="V23" i="71"/>
  <c r="U23" i="71"/>
  <c r="T23" i="71"/>
  <c r="S23" i="71" s="1"/>
  <c r="R23" i="71"/>
  <c r="Q23" i="71"/>
  <c r="P23" i="71"/>
  <c r="O23" i="71" s="1"/>
  <c r="N23" i="71"/>
  <c r="M23" i="71"/>
  <c r="L23" i="71"/>
  <c r="K23" i="71" s="1"/>
  <c r="G23" i="71"/>
  <c r="C23" i="71"/>
  <c r="AH22" i="71"/>
  <c r="AG22" i="71"/>
  <c r="AF22" i="71"/>
  <c r="AE22" i="71" s="1"/>
  <c r="AD22" i="71"/>
  <c r="AC22" i="71"/>
  <c r="AB22" i="71"/>
  <c r="AA22" i="71" s="1"/>
  <c r="Z22" i="71"/>
  <c r="Y22" i="71"/>
  <c r="X22" i="71"/>
  <c r="W22" i="71" s="1"/>
  <c r="V22" i="71"/>
  <c r="U22" i="71"/>
  <c r="T22" i="71"/>
  <c r="S22" i="71" s="1"/>
  <c r="R22" i="71"/>
  <c r="Q22" i="71"/>
  <c r="P22" i="71"/>
  <c r="O22" i="71" s="1"/>
  <c r="N22" i="71"/>
  <c r="M22" i="71"/>
  <c r="L22" i="71"/>
  <c r="K22" i="71" s="1"/>
  <c r="G22" i="71"/>
  <c r="C22" i="71"/>
  <c r="AH21" i="71"/>
  <c r="AG21" i="71"/>
  <c r="AF21" i="71"/>
  <c r="AE21" i="71" s="1"/>
  <c r="AD21" i="71"/>
  <c r="AC21" i="71"/>
  <c r="AB21" i="71"/>
  <c r="AA21" i="71" s="1"/>
  <c r="Z21" i="71"/>
  <c r="Y21" i="71"/>
  <c r="X21" i="71"/>
  <c r="W21" i="71" s="1"/>
  <c r="V21" i="71"/>
  <c r="U21" i="71"/>
  <c r="T21" i="71"/>
  <c r="S21" i="71" s="1"/>
  <c r="R21" i="71"/>
  <c r="Q21" i="71"/>
  <c r="P21" i="71"/>
  <c r="O21" i="71" s="1"/>
  <c r="N21" i="71"/>
  <c r="M21" i="71"/>
  <c r="L21" i="71"/>
  <c r="K21" i="71" s="1"/>
  <c r="G21" i="71"/>
  <c r="C21" i="71"/>
  <c r="AH20" i="71"/>
  <c r="AG20" i="71"/>
  <c r="AF20" i="71"/>
  <c r="AE20" i="71" s="1"/>
  <c r="AD20" i="71"/>
  <c r="AC20" i="71"/>
  <c r="AB20" i="71"/>
  <c r="AA20" i="71" s="1"/>
  <c r="Z20" i="71"/>
  <c r="Y20" i="71"/>
  <c r="X20" i="71"/>
  <c r="W20" i="71" s="1"/>
  <c r="V20" i="71"/>
  <c r="U20" i="71"/>
  <c r="T20" i="71"/>
  <c r="S20" i="71" s="1"/>
  <c r="R20" i="71"/>
  <c r="Q20" i="71"/>
  <c r="P20" i="71"/>
  <c r="O20" i="71" s="1"/>
  <c r="N20" i="71"/>
  <c r="M20" i="71"/>
  <c r="L20" i="71"/>
  <c r="K20" i="71" s="1"/>
  <c r="G20" i="71"/>
  <c r="C20" i="71"/>
  <c r="AH19" i="71"/>
  <c r="AG19" i="71"/>
  <c r="AF19" i="71"/>
  <c r="AE19" i="71" s="1"/>
  <c r="AD19" i="71"/>
  <c r="AC19" i="71"/>
  <c r="AB19" i="71"/>
  <c r="AA19" i="71" s="1"/>
  <c r="Z19" i="71"/>
  <c r="Y19" i="71"/>
  <c r="X19" i="71"/>
  <c r="W19" i="71" s="1"/>
  <c r="V19" i="71"/>
  <c r="U19" i="71"/>
  <c r="T19" i="71"/>
  <c r="S19" i="71" s="1"/>
  <c r="R19" i="71"/>
  <c r="Q19" i="71"/>
  <c r="P19" i="71"/>
  <c r="O19" i="71" s="1"/>
  <c r="N19" i="71"/>
  <c r="M19" i="71"/>
  <c r="L19" i="71"/>
  <c r="K19" i="71" s="1"/>
  <c r="G19" i="71"/>
  <c r="C19" i="71"/>
  <c r="AH18" i="71"/>
  <c r="AG18" i="71"/>
  <c r="AF18" i="71"/>
  <c r="AE18" i="71" s="1"/>
  <c r="AD18" i="71"/>
  <c r="AC18" i="71"/>
  <c r="AB18" i="71"/>
  <c r="AA18" i="71" s="1"/>
  <c r="Z18" i="71"/>
  <c r="Y18" i="71"/>
  <c r="X18" i="71"/>
  <c r="W18" i="71" s="1"/>
  <c r="V18" i="71"/>
  <c r="U18" i="71"/>
  <c r="T18" i="71"/>
  <c r="S18" i="71" s="1"/>
  <c r="R18" i="71"/>
  <c r="Q18" i="71"/>
  <c r="P18" i="71"/>
  <c r="O18" i="71" s="1"/>
  <c r="N18" i="71"/>
  <c r="M18" i="71"/>
  <c r="L18" i="71"/>
  <c r="K18" i="71" s="1"/>
  <c r="G18" i="71"/>
  <c r="C18" i="71"/>
  <c r="AH17" i="71"/>
  <c r="AG17" i="71"/>
  <c r="AF17" i="71"/>
  <c r="AE17" i="71" s="1"/>
  <c r="AD17" i="71"/>
  <c r="AC17" i="71"/>
  <c r="AB17" i="71"/>
  <c r="AA17" i="71" s="1"/>
  <c r="Z17" i="71"/>
  <c r="Y17" i="71"/>
  <c r="X17" i="71"/>
  <c r="W17" i="71" s="1"/>
  <c r="V17" i="71"/>
  <c r="U17" i="71"/>
  <c r="T17" i="71"/>
  <c r="S17" i="71" s="1"/>
  <c r="R17" i="71"/>
  <c r="Q17" i="71"/>
  <c r="P17" i="71"/>
  <c r="O17" i="71" s="1"/>
  <c r="N17" i="71"/>
  <c r="M17" i="71"/>
  <c r="L17" i="71"/>
  <c r="K17" i="71" s="1"/>
  <c r="G17" i="71"/>
  <c r="C17" i="71"/>
  <c r="AH16" i="71"/>
  <c r="AG16" i="71"/>
  <c r="AF16" i="71"/>
  <c r="AE16" i="71" s="1"/>
  <c r="AD16" i="71"/>
  <c r="AC16" i="71"/>
  <c r="AB16" i="71"/>
  <c r="AA16" i="71" s="1"/>
  <c r="Z16" i="71"/>
  <c r="Y16" i="71"/>
  <c r="X16" i="71"/>
  <c r="W16" i="71" s="1"/>
  <c r="V16" i="71"/>
  <c r="U16" i="71"/>
  <c r="T16" i="71"/>
  <c r="S16" i="71" s="1"/>
  <c r="R16" i="71"/>
  <c r="Q16" i="71"/>
  <c r="P16" i="71"/>
  <c r="O16" i="71" s="1"/>
  <c r="N16" i="71"/>
  <c r="M16" i="71"/>
  <c r="L16" i="71"/>
  <c r="K16" i="71" s="1"/>
  <c r="G16" i="71"/>
  <c r="C16" i="71"/>
  <c r="AH15" i="71"/>
  <c r="AG15" i="71"/>
  <c r="AF15" i="71"/>
  <c r="AE15" i="71" s="1"/>
  <c r="AD15" i="71"/>
  <c r="AC15" i="71"/>
  <c r="AB15" i="71"/>
  <c r="AA15" i="71" s="1"/>
  <c r="Z15" i="71"/>
  <c r="Y15" i="71"/>
  <c r="X15" i="71"/>
  <c r="W15" i="71" s="1"/>
  <c r="V15" i="71"/>
  <c r="U15" i="71"/>
  <c r="T15" i="71"/>
  <c r="S15" i="71" s="1"/>
  <c r="R15" i="71"/>
  <c r="Q15" i="71"/>
  <c r="P15" i="71"/>
  <c r="O15" i="71" s="1"/>
  <c r="N15" i="71"/>
  <c r="M15" i="71"/>
  <c r="L15" i="71"/>
  <c r="K15" i="71" s="1"/>
  <c r="G15" i="71"/>
  <c r="C15" i="71"/>
  <c r="AH14" i="71"/>
  <c r="AG14" i="71"/>
  <c r="AF14" i="71"/>
  <c r="AE14" i="71" s="1"/>
  <c r="AD14" i="71"/>
  <c r="AC14" i="71"/>
  <c r="AB14" i="71"/>
  <c r="AA14" i="71" s="1"/>
  <c r="Z14" i="71"/>
  <c r="Y14" i="71"/>
  <c r="X14" i="71"/>
  <c r="W14" i="71" s="1"/>
  <c r="V14" i="71"/>
  <c r="U14" i="71"/>
  <c r="T14" i="71"/>
  <c r="S14" i="71" s="1"/>
  <c r="R14" i="71"/>
  <c r="Q14" i="71"/>
  <c r="P14" i="71"/>
  <c r="O14" i="71" s="1"/>
  <c r="N14" i="71"/>
  <c r="M14" i="71"/>
  <c r="L14" i="71"/>
  <c r="K14" i="71" s="1"/>
  <c r="G14" i="71"/>
  <c r="C14" i="71"/>
  <c r="AH13" i="71"/>
  <c r="AG13" i="71"/>
  <c r="AF13" i="71"/>
  <c r="AE13" i="71" s="1"/>
  <c r="AD13" i="71"/>
  <c r="AC13" i="71"/>
  <c r="AB13" i="71"/>
  <c r="AA13" i="71" s="1"/>
  <c r="Z13" i="71"/>
  <c r="Y13" i="71"/>
  <c r="X13" i="71"/>
  <c r="W13" i="71" s="1"/>
  <c r="V13" i="71"/>
  <c r="U13" i="71"/>
  <c r="T13" i="71"/>
  <c r="S13" i="71" s="1"/>
  <c r="R13" i="71"/>
  <c r="Q13" i="71"/>
  <c r="P13" i="71"/>
  <c r="O13" i="71" s="1"/>
  <c r="N13" i="71"/>
  <c r="M13" i="71"/>
  <c r="L13" i="71"/>
  <c r="K13" i="71" s="1"/>
  <c r="G13" i="71"/>
  <c r="C13" i="71"/>
  <c r="AH12" i="71"/>
  <c r="AG12" i="71"/>
  <c r="AF12" i="71"/>
  <c r="AE12" i="71" s="1"/>
  <c r="AD12" i="71"/>
  <c r="AC12" i="71"/>
  <c r="AB12" i="71"/>
  <c r="AA12" i="71" s="1"/>
  <c r="Z12" i="71"/>
  <c r="Y12" i="71"/>
  <c r="X12" i="71"/>
  <c r="W12" i="71" s="1"/>
  <c r="V12" i="71"/>
  <c r="U12" i="71"/>
  <c r="T12" i="71"/>
  <c r="S12" i="71" s="1"/>
  <c r="R12" i="71"/>
  <c r="Q12" i="71"/>
  <c r="P12" i="71"/>
  <c r="O12" i="71" s="1"/>
  <c r="N12" i="71"/>
  <c r="M12" i="71"/>
  <c r="L12" i="71"/>
  <c r="K12" i="71" s="1"/>
  <c r="G12" i="71"/>
  <c r="C12" i="71"/>
  <c r="AH11" i="71"/>
  <c r="AG11" i="71"/>
  <c r="AF11" i="71"/>
  <c r="AE11" i="71" s="1"/>
  <c r="AD11" i="71"/>
  <c r="AC11" i="71"/>
  <c r="AB11" i="71"/>
  <c r="AA11" i="71" s="1"/>
  <c r="Z11" i="71"/>
  <c r="Y11" i="71"/>
  <c r="X11" i="71"/>
  <c r="W11" i="71" s="1"/>
  <c r="V11" i="71"/>
  <c r="U11" i="71"/>
  <c r="T11" i="71"/>
  <c r="S11" i="71" s="1"/>
  <c r="R11" i="71"/>
  <c r="Q11" i="71"/>
  <c r="P11" i="71"/>
  <c r="O11" i="71" s="1"/>
  <c r="N11" i="71"/>
  <c r="M11" i="71"/>
  <c r="L11" i="71"/>
  <c r="K11" i="71" s="1"/>
  <c r="G11" i="71"/>
  <c r="C11" i="71"/>
  <c r="AH10" i="71"/>
  <c r="AG10" i="71"/>
  <c r="AF10" i="71"/>
  <c r="AE10" i="71" s="1"/>
  <c r="AD10" i="71"/>
  <c r="AC10" i="71"/>
  <c r="AB10" i="71"/>
  <c r="AA10" i="71" s="1"/>
  <c r="Z10" i="71"/>
  <c r="Y10" i="71"/>
  <c r="X10" i="71"/>
  <c r="W10" i="71" s="1"/>
  <c r="V10" i="71"/>
  <c r="U10" i="71"/>
  <c r="T10" i="71"/>
  <c r="S10" i="71" s="1"/>
  <c r="R10" i="71"/>
  <c r="Q10" i="71"/>
  <c r="P10" i="71"/>
  <c r="O10" i="71" s="1"/>
  <c r="N10" i="71"/>
  <c r="M10" i="71"/>
  <c r="L10" i="71"/>
  <c r="K10" i="71" s="1"/>
  <c r="G10" i="71"/>
  <c r="C10" i="71"/>
  <c r="AH9" i="71"/>
  <c r="AG9" i="71"/>
  <c r="AF9" i="71"/>
  <c r="AE9" i="71" s="1"/>
  <c r="AD9" i="71"/>
  <c r="AC9" i="71"/>
  <c r="AB9" i="71"/>
  <c r="AA9" i="71" s="1"/>
  <c r="Z9" i="71"/>
  <c r="Y9" i="71"/>
  <c r="X9" i="71"/>
  <c r="W9" i="71" s="1"/>
  <c r="V9" i="71"/>
  <c r="U9" i="71"/>
  <c r="T9" i="71"/>
  <c r="S9" i="71" s="1"/>
  <c r="R9" i="71"/>
  <c r="Q9" i="71"/>
  <c r="P9" i="71"/>
  <c r="O9" i="71" s="1"/>
  <c r="N9" i="71"/>
  <c r="M9" i="71"/>
  <c r="L9" i="71"/>
  <c r="K9" i="71" s="1"/>
  <c r="G9" i="71"/>
  <c r="C9" i="71"/>
  <c r="AH8" i="71"/>
  <c r="AH7" i="71" s="1"/>
  <c r="AG8" i="71"/>
  <c r="AG7" i="71" s="1"/>
  <c r="AF8" i="71"/>
  <c r="AE8" i="71" s="1"/>
  <c r="AE7" i="71" s="1"/>
  <c r="AD8" i="71"/>
  <c r="AD7" i="71" s="1"/>
  <c r="AC8" i="71"/>
  <c r="AC7" i="71" s="1"/>
  <c r="AB8" i="71"/>
  <c r="AA8" i="71" s="1"/>
  <c r="AA7" i="71" s="1"/>
  <c r="Z8" i="71"/>
  <c r="Z7" i="71" s="1"/>
  <c r="Y8" i="71"/>
  <c r="Y7" i="71" s="1"/>
  <c r="X8" i="71"/>
  <c r="W8" i="71" s="1"/>
  <c r="W7" i="71" s="1"/>
  <c r="V8" i="71"/>
  <c r="V7" i="71" s="1"/>
  <c r="U8" i="71"/>
  <c r="U7" i="71" s="1"/>
  <c r="T8" i="71"/>
  <c r="S8" i="71" s="1"/>
  <c r="S7" i="71" s="1"/>
  <c r="R8" i="71"/>
  <c r="R7" i="71" s="1"/>
  <c r="Q8" i="71"/>
  <c r="Q7" i="71" s="1"/>
  <c r="P8" i="71"/>
  <c r="O8" i="71" s="1"/>
  <c r="O7" i="71" s="1"/>
  <c r="N8" i="71"/>
  <c r="N7" i="71" s="1"/>
  <c r="M8" i="71"/>
  <c r="M7" i="71" s="1"/>
  <c r="L8" i="71"/>
  <c r="K8" i="71" s="1"/>
  <c r="K7" i="71" s="1"/>
  <c r="G8" i="71"/>
  <c r="G7" i="71" s="1"/>
  <c r="C8" i="71"/>
  <c r="AF7" i="71"/>
  <c r="AB7" i="71"/>
  <c r="X7" i="71"/>
  <c r="T7" i="71"/>
  <c r="P7" i="71"/>
  <c r="L7" i="71"/>
  <c r="J7" i="71"/>
  <c r="I7" i="71"/>
  <c r="H7" i="71"/>
  <c r="F7" i="71"/>
  <c r="E7" i="71"/>
  <c r="D7" i="71"/>
  <c r="C7" i="71"/>
  <c r="K48" i="70"/>
  <c r="J48" i="70"/>
  <c r="I48" i="70"/>
  <c r="H48" i="70"/>
  <c r="G48" i="70"/>
  <c r="F48" i="70"/>
  <c r="E48" i="70"/>
  <c r="D48" i="70"/>
  <c r="K45" i="70"/>
  <c r="J45" i="70"/>
  <c r="I45" i="70"/>
  <c r="H45" i="70"/>
  <c r="G45" i="70"/>
  <c r="F45" i="70"/>
  <c r="E45" i="70"/>
  <c r="D45" i="70"/>
  <c r="K42" i="70"/>
  <c r="J42" i="70"/>
  <c r="I42" i="70"/>
  <c r="H42" i="70"/>
  <c r="G42" i="70"/>
  <c r="F42" i="70"/>
  <c r="E42" i="70"/>
  <c r="D42" i="70"/>
  <c r="K41" i="70"/>
  <c r="J41" i="70"/>
  <c r="I41" i="70"/>
  <c r="H41" i="70"/>
  <c r="H39" i="70" s="1"/>
  <c r="G41" i="70"/>
  <c r="F41" i="70"/>
  <c r="E41" i="70"/>
  <c r="D41" i="70"/>
  <c r="K40" i="70"/>
  <c r="J40" i="70"/>
  <c r="I40" i="70"/>
  <c r="H40" i="70"/>
  <c r="G40" i="70"/>
  <c r="F40" i="70"/>
  <c r="E40" i="70"/>
  <c r="D40" i="70"/>
  <c r="K39" i="70"/>
  <c r="J39" i="70"/>
  <c r="I39" i="70"/>
  <c r="G39" i="70"/>
  <c r="F39" i="70"/>
  <c r="E39" i="70"/>
  <c r="D39" i="70"/>
  <c r="K36" i="70"/>
  <c r="J36" i="70"/>
  <c r="I36" i="70"/>
  <c r="H36" i="70"/>
  <c r="G36" i="70"/>
  <c r="F36" i="70"/>
  <c r="E36" i="70"/>
  <c r="D36" i="70"/>
  <c r="K33" i="70"/>
  <c r="J33" i="70"/>
  <c r="I33" i="70"/>
  <c r="H33" i="70"/>
  <c r="G33" i="70"/>
  <c r="F33" i="70"/>
  <c r="E33" i="70"/>
  <c r="D33" i="70"/>
  <c r="K30" i="70"/>
  <c r="J30" i="70"/>
  <c r="I30" i="70"/>
  <c r="H30" i="70"/>
  <c r="G30" i="70"/>
  <c r="F30" i="70"/>
  <c r="E30" i="70"/>
  <c r="D30" i="70"/>
  <c r="K29" i="70"/>
  <c r="J29" i="70"/>
  <c r="I29" i="70"/>
  <c r="H29" i="70"/>
  <c r="G29" i="70"/>
  <c r="F29" i="70"/>
  <c r="E29" i="70"/>
  <c r="D29" i="70"/>
  <c r="K28" i="70"/>
  <c r="J28" i="70"/>
  <c r="I28" i="70"/>
  <c r="H28" i="70"/>
  <c r="G28" i="70"/>
  <c r="F28" i="70"/>
  <c r="E28" i="70"/>
  <c r="D28" i="70"/>
  <c r="K27" i="70"/>
  <c r="J27" i="70"/>
  <c r="I27" i="70"/>
  <c r="H27" i="70"/>
  <c r="G27" i="70"/>
  <c r="F27" i="70"/>
  <c r="E27" i="70"/>
  <c r="D27" i="70"/>
  <c r="K24" i="70"/>
  <c r="J24" i="70"/>
  <c r="I24" i="70"/>
  <c r="H24" i="70"/>
  <c r="G24" i="70"/>
  <c r="F24" i="70"/>
  <c r="E24" i="70"/>
  <c r="D24" i="70"/>
  <c r="K21" i="70"/>
  <c r="J21" i="70"/>
  <c r="I21" i="70"/>
  <c r="H21" i="70"/>
  <c r="G21" i="70"/>
  <c r="F21" i="70"/>
  <c r="E21" i="70"/>
  <c r="D21" i="70"/>
  <c r="K18" i="70"/>
  <c r="J18" i="70"/>
  <c r="I18" i="70"/>
  <c r="H18" i="70"/>
  <c r="G18" i="70"/>
  <c r="F18" i="70"/>
  <c r="E18" i="70"/>
  <c r="D18" i="70"/>
  <c r="K17" i="70"/>
  <c r="J17" i="70"/>
  <c r="I17" i="70"/>
  <c r="H17" i="70"/>
  <c r="G17" i="70"/>
  <c r="F17" i="70"/>
  <c r="E17" i="70"/>
  <c r="D17" i="70"/>
  <c r="K16" i="70"/>
  <c r="J16" i="70"/>
  <c r="I16" i="70"/>
  <c r="H16" i="70"/>
  <c r="G16" i="70"/>
  <c r="F16" i="70"/>
  <c r="E16" i="70"/>
  <c r="D16" i="70"/>
  <c r="K15" i="70"/>
  <c r="J15" i="70"/>
  <c r="I15" i="70"/>
  <c r="H15" i="70"/>
  <c r="G15" i="70"/>
  <c r="F15" i="70"/>
  <c r="E15" i="70"/>
  <c r="D15" i="70"/>
  <c r="K14" i="70"/>
  <c r="J14" i="70"/>
  <c r="I14" i="70"/>
  <c r="H14" i="70"/>
  <c r="G14" i="70"/>
  <c r="F14" i="70"/>
  <c r="E14" i="70"/>
  <c r="D14" i="70"/>
  <c r="K13" i="70"/>
  <c r="J13" i="70"/>
  <c r="I13" i="70"/>
  <c r="H13" i="70"/>
  <c r="G13" i="70"/>
  <c r="F13" i="70"/>
  <c r="E13" i="70"/>
  <c r="D13" i="70"/>
  <c r="K12" i="70"/>
  <c r="J12" i="70"/>
  <c r="I12" i="70"/>
  <c r="H12" i="70"/>
  <c r="G12" i="70"/>
  <c r="F12" i="70"/>
  <c r="E12" i="70"/>
  <c r="D12" i="70"/>
  <c r="K11" i="70"/>
  <c r="J11" i="70"/>
  <c r="I11" i="70"/>
  <c r="H11" i="70"/>
  <c r="G11" i="70"/>
  <c r="F11" i="70"/>
  <c r="E11" i="70"/>
  <c r="D11" i="70"/>
  <c r="K10" i="70"/>
  <c r="J10" i="70"/>
  <c r="I10" i="70"/>
  <c r="H10" i="70"/>
  <c r="G10" i="70"/>
  <c r="F10" i="70"/>
  <c r="E10" i="70"/>
  <c r="D10" i="70"/>
  <c r="K9" i="70"/>
  <c r="J9" i="70"/>
  <c r="I9" i="70"/>
  <c r="H9" i="70"/>
  <c r="G9" i="70"/>
  <c r="F9" i="70"/>
  <c r="E9" i="70"/>
  <c r="D9" i="70"/>
  <c r="K8" i="70"/>
  <c r="J8" i="70"/>
  <c r="I8" i="70"/>
  <c r="H8" i="70"/>
  <c r="G8" i="70"/>
  <c r="F8" i="70"/>
  <c r="E8" i="70"/>
  <c r="D8" i="70"/>
  <c r="K7" i="70"/>
  <c r="J7" i="70"/>
  <c r="I7" i="70"/>
  <c r="H7" i="70"/>
  <c r="H6" i="70" s="1"/>
  <c r="G7" i="70"/>
  <c r="F7" i="70"/>
  <c r="E7" i="70"/>
  <c r="D7" i="70"/>
  <c r="K6" i="70"/>
  <c r="J6" i="70"/>
  <c r="I6" i="70"/>
  <c r="G6" i="70"/>
  <c r="F6" i="70"/>
  <c r="E6" i="70"/>
  <c r="D6" i="70"/>
  <c r="K47" i="69"/>
  <c r="J47" i="69"/>
  <c r="I47" i="69"/>
  <c r="H47" i="69"/>
  <c r="G47" i="69"/>
  <c r="F47" i="69"/>
  <c r="E47" i="69"/>
  <c r="D47" i="69"/>
  <c r="K44" i="69"/>
  <c r="J44" i="69"/>
  <c r="I44" i="69"/>
  <c r="H44" i="69"/>
  <c r="G44" i="69"/>
  <c r="F44" i="69"/>
  <c r="E44" i="69"/>
  <c r="D44" i="69"/>
  <c r="K41" i="69"/>
  <c r="J41" i="69"/>
  <c r="I41" i="69"/>
  <c r="H41" i="69"/>
  <c r="G41" i="69"/>
  <c r="F41" i="69"/>
  <c r="E41" i="69"/>
  <c r="D41" i="69"/>
  <c r="K40" i="69"/>
  <c r="J40" i="69"/>
  <c r="I40" i="69"/>
  <c r="H40" i="69"/>
  <c r="G40" i="69"/>
  <c r="F40" i="69"/>
  <c r="E40" i="69"/>
  <c r="D40" i="69"/>
  <c r="K39" i="69"/>
  <c r="J39" i="69"/>
  <c r="I39" i="69"/>
  <c r="H39" i="69"/>
  <c r="G39" i="69"/>
  <c r="G38" i="69" s="1"/>
  <c r="F39" i="69"/>
  <c r="E39" i="69"/>
  <c r="D39" i="69"/>
  <c r="K38" i="69"/>
  <c r="J38" i="69"/>
  <c r="I38" i="69"/>
  <c r="H38" i="69"/>
  <c r="F38" i="69"/>
  <c r="E38" i="69"/>
  <c r="D38" i="69"/>
  <c r="K35" i="69"/>
  <c r="J35" i="69"/>
  <c r="I35" i="69"/>
  <c r="H35" i="69"/>
  <c r="G35" i="69"/>
  <c r="F35" i="69"/>
  <c r="E35" i="69"/>
  <c r="D35" i="69"/>
  <c r="K32" i="69"/>
  <c r="J32" i="69"/>
  <c r="I32" i="69"/>
  <c r="H32" i="69"/>
  <c r="G32" i="69"/>
  <c r="F32" i="69"/>
  <c r="E32" i="69"/>
  <c r="D32" i="69"/>
  <c r="K29" i="69"/>
  <c r="J29" i="69"/>
  <c r="I29" i="69"/>
  <c r="H29" i="69"/>
  <c r="G29" i="69"/>
  <c r="F29" i="69"/>
  <c r="E29" i="69"/>
  <c r="D29" i="69"/>
  <c r="K28" i="69"/>
  <c r="J28" i="69"/>
  <c r="I28" i="69"/>
  <c r="H28" i="69"/>
  <c r="G28" i="69"/>
  <c r="F28" i="69"/>
  <c r="E28" i="69"/>
  <c r="D28" i="69"/>
  <c r="K27" i="69"/>
  <c r="J27" i="69"/>
  <c r="I27" i="69"/>
  <c r="H27" i="69"/>
  <c r="G27" i="69"/>
  <c r="F27" i="69"/>
  <c r="E27" i="69"/>
  <c r="D27" i="69"/>
  <c r="K26" i="69"/>
  <c r="J26" i="69"/>
  <c r="I26" i="69"/>
  <c r="H26" i="69"/>
  <c r="G26" i="69"/>
  <c r="F26" i="69"/>
  <c r="E26" i="69"/>
  <c r="D26" i="69"/>
  <c r="K23" i="69"/>
  <c r="J23" i="69"/>
  <c r="I23" i="69"/>
  <c r="H23" i="69"/>
  <c r="G23" i="69"/>
  <c r="F23" i="69"/>
  <c r="E23" i="69"/>
  <c r="D23" i="69"/>
  <c r="K20" i="69"/>
  <c r="J20" i="69"/>
  <c r="I20" i="69"/>
  <c r="H20" i="69"/>
  <c r="G20" i="69"/>
  <c r="F20" i="69"/>
  <c r="E20" i="69"/>
  <c r="D20" i="69"/>
  <c r="K17" i="69"/>
  <c r="J17" i="69"/>
  <c r="I17" i="69"/>
  <c r="H17" i="69"/>
  <c r="G17" i="69"/>
  <c r="F17" i="69"/>
  <c r="E17" i="69"/>
  <c r="D17" i="69"/>
  <c r="K16" i="69"/>
  <c r="J16" i="69"/>
  <c r="I16" i="69"/>
  <c r="H16" i="69"/>
  <c r="G16" i="69"/>
  <c r="F16" i="69"/>
  <c r="E16" i="69"/>
  <c r="D16" i="69"/>
  <c r="K15" i="69"/>
  <c r="J15" i="69"/>
  <c r="I15" i="69"/>
  <c r="H15" i="69"/>
  <c r="G15" i="69"/>
  <c r="F15" i="69"/>
  <c r="E15" i="69"/>
  <c r="D15" i="69"/>
  <c r="K14" i="69"/>
  <c r="J14" i="69"/>
  <c r="I14" i="69"/>
  <c r="H14" i="69"/>
  <c r="G14" i="69"/>
  <c r="F14" i="69"/>
  <c r="E14" i="69"/>
  <c r="D14" i="69"/>
  <c r="K13" i="69"/>
  <c r="J13" i="69"/>
  <c r="I13" i="69"/>
  <c r="H13" i="69"/>
  <c r="G13" i="69"/>
  <c r="F13" i="69"/>
  <c r="E13" i="69"/>
  <c r="D13" i="69"/>
  <c r="K12" i="69"/>
  <c r="J12" i="69"/>
  <c r="I12" i="69"/>
  <c r="H12" i="69"/>
  <c r="G12" i="69"/>
  <c r="F12" i="69"/>
  <c r="E12" i="69"/>
  <c r="D12" i="69"/>
  <c r="K11" i="69"/>
  <c r="J11" i="69"/>
  <c r="I11" i="69"/>
  <c r="H11" i="69"/>
  <c r="G11" i="69"/>
  <c r="F11" i="69"/>
  <c r="E11" i="69"/>
  <c r="D11" i="69"/>
  <c r="K10" i="69"/>
  <c r="J10" i="69"/>
  <c r="I10" i="69"/>
  <c r="H10" i="69"/>
  <c r="G10" i="69"/>
  <c r="F10" i="69"/>
  <c r="E10" i="69"/>
  <c r="D10" i="69"/>
  <c r="K9" i="69"/>
  <c r="J9" i="69"/>
  <c r="I9" i="69"/>
  <c r="H9" i="69"/>
  <c r="G9" i="69"/>
  <c r="F9" i="69"/>
  <c r="E9" i="69"/>
  <c r="D9" i="69"/>
  <c r="K8" i="69"/>
  <c r="J8" i="69"/>
  <c r="I8" i="69"/>
  <c r="H8" i="69"/>
  <c r="G8" i="69"/>
  <c r="F8" i="69"/>
  <c r="E8" i="69"/>
  <c r="D8" i="69"/>
  <c r="K7" i="69"/>
  <c r="J7" i="69"/>
  <c r="I7" i="69"/>
  <c r="H7" i="69"/>
  <c r="G7" i="69"/>
  <c r="F7" i="69"/>
  <c r="E7" i="69"/>
  <c r="D7" i="69"/>
  <c r="K6" i="69"/>
  <c r="J6" i="69"/>
  <c r="I6" i="69"/>
  <c r="H6" i="69"/>
  <c r="G6" i="69"/>
  <c r="F6" i="69"/>
  <c r="E6" i="69"/>
  <c r="D6" i="69"/>
  <c r="K5" i="69"/>
  <c r="J5" i="69"/>
  <c r="I5" i="69"/>
  <c r="H5" i="69"/>
  <c r="G5" i="69"/>
  <c r="F5" i="69"/>
  <c r="E5" i="69"/>
  <c r="D5" i="69"/>
  <c r="J42" i="68"/>
  <c r="I42" i="68"/>
  <c r="H42" i="68"/>
  <c r="G42" i="68"/>
  <c r="F42" i="68"/>
  <c r="E42" i="68"/>
  <c r="D42" i="68"/>
  <c r="C42" i="68"/>
  <c r="J37" i="68"/>
  <c r="I37" i="68"/>
  <c r="H37" i="68"/>
  <c r="G37" i="68"/>
  <c r="F37" i="68"/>
  <c r="E37" i="68"/>
  <c r="D37" i="68"/>
  <c r="C37" i="68"/>
  <c r="J33" i="68"/>
  <c r="I33" i="68"/>
  <c r="H33" i="68"/>
  <c r="G33" i="68"/>
  <c r="F33" i="68"/>
  <c r="E33" i="68"/>
  <c r="D33" i="68"/>
  <c r="C33" i="68"/>
  <c r="J32" i="68"/>
  <c r="I32" i="68"/>
  <c r="H32" i="68"/>
  <c r="G32" i="68"/>
  <c r="F32" i="68"/>
  <c r="E32" i="68"/>
  <c r="D32" i="68"/>
  <c r="C32" i="68"/>
  <c r="J31" i="68"/>
  <c r="I31" i="68"/>
  <c r="H31" i="68"/>
  <c r="G31" i="68"/>
  <c r="F31" i="68"/>
  <c r="E31" i="68"/>
  <c r="D31" i="68"/>
  <c r="C31" i="68"/>
  <c r="J30" i="68"/>
  <c r="I30" i="68"/>
  <c r="H30" i="68"/>
  <c r="G30" i="68"/>
  <c r="G29" i="68" s="1"/>
  <c r="F30" i="68"/>
  <c r="E30" i="68"/>
  <c r="D30" i="68"/>
  <c r="C30" i="68"/>
  <c r="J29" i="68"/>
  <c r="I29" i="68"/>
  <c r="H29" i="68"/>
  <c r="F29" i="68"/>
  <c r="E29" i="68"/>
  <c r="D29" i="68"/>
  <c r="C29" i="68"/>
  <c r="J19" i="68"/>
  <c r="I19" i="68"/>
  <c r="H19" i="68"/>
  <c r="G19" i="68"/>
  <c r="F19" i="68"/>
  <c r="E19" i="68"/>
  <c r="D19" i="68"/>
  <c r="C19" i="68"/>
  <c r="J14" i="68"/>
  <c r="I14" i="68"/>
  <c r="H14" i="68"/>
  <c r="G14" i="68"/>
  <c r="F14" i="68"/>
  <c r="E14" i="68"/>
  <c r="D14" i="68"/>
  <c r="C14" i="68"/>
  <c r="J10" i="68"/>
  <c r="I10" i="68"/>
  <c r="H10" i="68"/>
  <c r="G10" i="68"/>
  <c r="F10" i="68"/>
  <c r="E10" i="68"/>
  <c r="D10" i="68"/>
  <c r="C10" i="68"/>
  <c r="J9" i="68"/>
  <c r="I9" i="68"/>
  <c r="H9" i="68"/>
  <c r="G9" i="68"/>
  <c r="F9" i="68"/>
  <c r="E9" i="68"/>
  <c r="D9" i="68"/>
  <c r="C9" i="68"/>
  <c r="J8" i="68"/>
  <c r="I8" i="68"/>
  <c r="H8" i="68"/>
  <c r="G8" i="68"/>
  <c r="F8" i="68"/>
  <c r="E8" i="68"/>
  <c r="D8" i="68"/>
  <c r="C8" i="68"/>
  <c r="J7" i="68"/>
  <c r="I7" i="68"/>
  <c r="I6" i="68" s="1"/>
  <c r="H7" i="68"/>
  <c r="G7" i="68"/>
  <c r="F7" i="68"/>
  <c r="E7" i="68"/>
  <c r="D7" i="68"/>
  <c r="C7" i="68"/>
  <c r="J6" i="68"/>
  <c r="H6" i="68"/>
  <c r="G6" i="68"/>
  <c r="F6" i="68"/>
  <c r="E6" i="68"/>
  <c r="D6" i="68"/>
  <c r="C6" i="68"/>
  <c r="AE77" i="67"/>
  <c r="AA77" i="67"/>
  <c r="W77" i="67"/>
  <c r="S77" i="67"/>
  <c r="O77" i="67"/>
  <c r="K77" i="67"/>
  <c r="G77" i="67"/>
  <c r="C77" i="67"/>
  <c r="AE76" i="67"/>
  <c r="AA76" i="67"/>
  <c r="W76" i="67"/>
  <c r="S76" i="67"/>
  <c r="O76" i="67"/>
  <c r="K76" i="67"/>
  <c r="G76" i="67"/>
  <c r="C76" i="67"/>
  <c r="AE75" i="67"/>
  <c r="AA75" i="67"/>
  <c r="W75" i="67"/>
  <c r="S75" i="67"/>
  <c r="O75" i="67"/>
  <c r="K75" i="67"/>
  <c r="G75" i="67"/>
  <c r="C75" i="67"/>
  <c r="AE74" i="67"/>
  <c r="AA74" i="67"/>
  <c r="W74" i="67"/>
  <c r="S74" i="67"/>
  <c r="O74" i="67"/>
  <c r="K74" i="67"/>
  <c r="G74" i="67"/>
  <c r="C74" i="67"/>
  <c r="AE73" i="67"/>
  <c r="AA73" i="67"/>
  <c r="W73" i="67"/>
  <c r="S73" i="67"/>
  <c r="O73" i="67"/>
  <c r="K73" i="67"/>
  <c r="G73" i="67"/>
  <c r="C73" i="67"/>
  <c r="AE72" i="67"/>
  <c r="AA72" i="67"/>
  <c r="W72" i="67"/>
  <c r="S72" i="67"/>
  <c r="O72" i="67"/>
  <c r="K72" i="67"/>
  <c r="G72" i="67"/>
  <c r="C72" i="67"/>
  <c r="AE71" i="67"/>
  <c r="AA71" i="67"/>
  <c r="W71" i="67"/>
  <c r="S71" i="67"/>
  <c r="O71" i="67"/>
  <c r="K71" i="67"/>
  <c r="G71" i="67"/>
  <c r="C71" i="67"/>
  <c r="AE70" i="67"/>
  <c r="AA70" i="67"/>
  <c r="W70" i="67"/>
  <c r="S70" i="67"/>
  <c r="O70" i="67"/>
  <c r="K70" i="67"/>
  <c r="G70" i="67"/>
  <c r="C70" i="67"/>
  <c r="AE69" i="67"/>
  <c r="AA69" i="67"/>
  <c r="W69" i="67"/>
  <c r="S69" i="67"/>
  <c r="O69" i="67"/>
  <c r="K69" i="67"/>
  <c r="G69" i="67"/>
  <c r="C69" i="67"/>
  <c r="AE68" i="67"/>
  <c r="AA68" i="67"/>
  <c r="W68" i="67"/>
  <c r="S68" i="67"/>
  <c r="O68" i="67"/>
  <c r="K68" i="67"/>
  <c r="G68" i="67"/>
  <c r="C68" i="67"/>
  <c r="AE67" i="67"/>
  <c r="AA67" i="67"/>
  <c r="W67" i="67"/>
  <c r="S67" i="67"/>
  <c r="O67" i="67"/>
  <c r="K67" i="67"/>
  <c r="G67" i="67"/>
  <c r="C67" i="67"/>
  <c r="AE66" i="67"/>
  <c r="AA66" i="67"/>
  <c r="W66" i="67"/>
  <c r="S66" i="67"/>
  <c r="O66" i="67"/>
  <c r="K66" i="67"/>
  <c r="G66" i="67"/>
  <c r="C66" i="67"/>
  <c r="AE65" i="67"/>
  <c r="AA65" i="67"/>
  <c r="W65" i="67"/>
  <c r="S65" i="67"/>
  <c r="O65" i="67"/>
  <c r="K65" i="67"/>
  <c r="G65" i="67"/>
  <c r="C65" i="67"/>
  <c r="AE64" i="67"/>
  <c r="AA64" i="67"/>
  <c r="W64" i="67"/>
  <c r="S64" i="67"/>
  <c r="O64" i="67"/>
  <c r="K64" i="67"/>
  <c r="G64" i="67"/>
  <c r="C64" i="67"/>
  <c r="AE63" i="67"/>
  <c r="AA63" i="67"/>
  <c r="W63" i="67"/>
  <c r="S63" i="67"/>
  <c r="O63" i="67"/>
  <c r="K63" i="67"/>
  <c r="G63" i="67"/>
  <c r="C63" i="67"/>
  <c r="AE62" i="67"/>
  <c r="AA62" i="67"/>
  <c r="W62" i="67"/>
  <c r="S62" i="67"/>
  <c r="O62" i="67"/>
  <c r="K62" i="67"/>
  <c r="G62" i="67"/>
  <c r="C62" i="67"/>
  <c r="AE61" i="67"/>
  <c r="AE60" i="67" s="1"/>
  <c r="AA61" i="67"/>
  <c r="AA60" i="67" s="1"/>
  <c r="W61" i="67"/>
  <c r="W60" i="67" s="1"/>
  <c r="S61" i="67"/>
  <c r="O61" i="67"/>
  <c r="O60" i="67" s="1"/>
  <c r="K61" i="67"/>
  <c r="K60" i="67" s="1"/>
  <c r="G61" i="67"/>
  <c r="G60" i="67" s="1"/>
  <c r="C61" i="67"/>
  <c r="AH60" i="67"/>
  <c r="AG60" i="67"/>
  <c r="AF60" i="67"/>
  <c r="AD60" i="67"/>
  <c r="AC60" i="67"/>
  <c r="AB60" i="67"/>
  <c r="Z60" i="67"/>
  <c r="Y60" i="67"/>
  <c r="X60" i="67"/>
  <c r="V60" i="67"/>
  <c r="U60" i="67"/>
  <c r="T60" i="67"/>
  <c r="S60" i="67"/>
  <c r="R60" i="67"/>
  <c r="Q60" i="67"/>
  <c r="P60" i="67"/>
  <c r="N60" i="67"/>
  <c r="M60" i="67"/>
  <c r="L60" i="67"/>
  <c r="J60" i="67"/>
  <c r="I60" i="67"/>
  <c r="H60" i="67"/>
  <c r="F60" i="67"/>
  <c r="E60" i="67"/>
  <c r="D60" i="67"/>
  <c r="C60" i="67"/>
  <c r="C50" i="67"/>
  <c r="C49" i="67"/>
  <c r="J48" i="67"/>
  <c r="I48" i="67"/>
  <c r="H48" i="67"/>
  <c r="G48" i="67"/>
  <c r="F48" i="67"/>
  <c r="E48" i="67"/>
  <c r="D48" i="67"/>
  <c r="C48" i="67"/>
  <c r="J44" i="67"/>
  <c r="I44" i="67"/>
  <c r="H44" i="67"/>
  <c r="G44" i="67"/>
  <c r="F44" i="67"/>
  <c r="E44" i="67"/>
  <c r="D44" i="67"/>
  <c r="C44" i="67"/>
  <c r="J40" i="67"/>
  <c r="I40" i="67"/>
  <c r="H40" i="67"/>
  <c r="G40" i="67"/>
  <c r="F40" i="67"/>
  <c r="E40" i="67"/>
  <c r="D40" i="67"/>
  <c r="C40" i="67"/>
  <c r="J36" i="67"/>
  <c r="I36" i="67"/>
  <c r="H36" i="67"/>
  <c r="G36" i="67"/>
  <c r="F36" i="67"/>
  <c r="E36" i="67"/>
  <c r="D36" i="67"/>
  <c r="C36" i="67"/>
  <c r="J35" i="67"/>
  <c r="I35" i="67"/>
  <c r="H35" i="67"/>
  <c r="G35" i="67"/>
  <c r="F35" i="67"/>
  <c r="E35" i="67"/>
  <c r="D35" i="67"/>
  <c r="C35" i="67"/>
  <c r="D85" i="72" l="1"/>
  <c r="H85" i="72"/>
  <c r="C26" i="67" l="1"/>
  <c r="J22" i="67"/>
  <c r="I22" i="67"/>
  <c r="H22" i="67"/>
  <c r="G22" i="67"/>
  <c r="F22" i="67"/>
  <c r="E22" i="67"/>
  <c r="D22" i="67"/>
  <c r="C22" i="67"/>
  <c r="J21" i="67"/>
  <c r="I21" i="67"/>
  <c r="H21" i="67"/>
  <c r="G21" i="67"/>
  <c r="F21" i="67"/>
  <c r="E21" i="67"/>
  <c r="D21" i="67"/>
  <c r="C21" i="67"/>
  <c r="D12" i="67"/>
  <c r="C12" i="67"/>
  <c r="J8" i="67"/>
  <c r="I8" i="67"/>
  <c r="H8" i="67"/>
  <c r="G8" i="67"/>
  <c r="F8" i="67"/>
  <c r="E8" i="67"/>
  <c r="D8" i="67"/>
  <c r="C8" i="67"/>
  <c r="J7" i="67"/>
  <c r="I7" i="67"/>
  <c r="H7" i="67"/>
  <c r="G7" i="67"/>
  <c r="F7" i="67"/>
  <c r="E7" i="67"/>
  <c r="D7" i="67"/>
  <c r="C7" i="67"/>
  <c r="I43" i="66"/>
  <c r="H43" i="66"/>
  <c r="E43" i="66"/>
  <c r="D43" i="66"/>
  <c r="D42" i="66"/>
  <c r="C42" i="66"/>
  <c r="J41" i="66"/>
  <c r="J43" i="66" s="1"/>
  <c r="I41" i="66"/>
  <c r="H41" i="66"/>
  <c r="G41" i="66"/>
  <c r="G43" i="66" s="1"/>
  <c r="F41" i="66"/>
  <c r="F43" i="66" s="1"/>
  <c r="E41" i="66"/>
  <c r="D41" i="66"/>
  <c r="C41" i="66"/>
  <c r="C43" i="66" s="1"/>
  <c r="D26" i="66"/>
  <c r="D27" i="66" s="1"/>
  <c r="C26" i="66"/>
  <c r="C27" i="66" s="1"/>
  <c r="J25" i="66"/>
  <c r="J27" i="66" s="1"/>
  <c r="I25" i="66"/>
  <c r="I27" i="66" s="1"/>
  <c r="H25" i="66"/>
  <c r="H27" i="66" s="1"/>
  <c r="G25" i="66"/>
  <c r="G27" i="66" s="1"/>
  <c r="F25" i="66"/>
  <c r="F27" i="66" s="1"/>
  <c r="E25" i="66"/>
  <c r="E27" i="66" s="1"/>
  <c r="D25" i="66"/>
  <c r="C25" i="66"/>
  <c r="H12" i="66"/>
  <c r="G12" i="66"/>
  <c r="D12" i="66"/>
  <c r="C12" i="66"/>
  <c r="D11" i="66"/>
  <c r="C11" i="66"/>
  <c r="J10" i="66"/>
  <c r="J12" i="66" s="1"/>
  <c r="I10" i="66"/>
  <c r="I12" i="66" s="1"/>
  <c r="H10" i="66"/>
  <c r="G10" i="66"/>
  <c r="F10" i="66"/>
  <c r="F12" i="66" s="1"/>
  <c r="E10" i="66"/>
  <c r="E12" i="66" s="1"/>
  <c r="D10" i="66"/>
  <c r="C10" i="66"/>
  <c r="N25" i="87" l="1"/>
  <c r="M25" i="87"/>
  <c r="L25" i="87"/>
  <c r="J25" i="87"/>
  <c r="I25" i="87"/>
  <c r="H25" i="87"/>
  <c r="G25" i="87"/>
  <c r="F25" i="87"/>
  <c r="E25" i="87"/>
  <c r="D25" i="87"/>
  <c r="C25" i="87"/>
  <c r="O24" i="87"/>
  <c r="O23" i="87"/>
  <c r="O22" i="87"/>
  <c r="O21" i="87"/>
  <c r="O20" i="87"/>
  <c r="O19" i="87"/>
  <c r="N12" i="87"/>
  <c r="M12" i="87"/>
  <c r="L12" i="87"/>
  <c r="J12" i="87"/>
  <c r="I12" i="87"/>
  <c r="H12" i="87"/>
  <c r="G12" i="87"/>
  <c r="F12" i="87"/>
  <c r="E12" i="87"/>
  <c r="D12" i="87"/>
  <c r="C12" i="87"/>
  <c r="O11" i="87"/>
  <c r="O10" i="87"/>
  <c r="O9" i="87"/>
  <c r="O8" i="87"/>
  <c r="O7" i="87"/>
  <c r="O6" i="87"/>
  <c r="M15" i="86"/>
  <c r="N13" i="86"/>
  <c r="N12" i="86"/>
  <c r="N11" i="86"/>
  <c r="N10" i="86"/>
  <c r="M9" i="86"/>
  <c r="L9" i="86"/>
  <c r="L15" i="86" s="1"/>
  <c r="K9" i="86"/>
  <c r="K15" i="86" s="1"/>
  <c r="N9" i="86"/>
  <c r="N8" i="86"/>
  <c r="N7" i="86"/>
  <c r="N6" i="86"/>
  <c r="M5" i="86"/>
  <c r="L5" i="86"/>
  <c r="K5" i="86"/>
  <c r="N5" i="86"/>
  <c r="M40" i="85"/>
  <c r="L40" i="85"/>
  <c r="K40" i="85"/>
  <c r="I40" i="85"/>
  <c r="H40" i="85"/>
  <c r="G40" i="85"/>
  <c r="F40" i="85"/>
  <c r="E40" i="85"/>
  <c r="D40" i="85"/>
  <c r="C40" i="85"/>
  <c r="B40" i="85"/>
  <c r="N40" i="85" s="1"/>
  <c r="N39" i="85"/>
  <c r="N38" i="85"/>
  <c r="N37" i="85"/>
  <c r="N36" i="85"/>
  <c r="N35" i="85"/>
  <c r="N34" i="85"/>
  <c r="N33" i="85"/>
  <c r="N32" i="85"/>
  <c r="N31" i="85"/>
  <c r="N30" i="85"/>
  <c r="N29" i="85"/>
  <c r="N28" i="85"/>
  <c r="N27" i="85"/>
  <c r="N26" i="85"/>
  <c r="N25" i="85"/>
  <c r="M20" i="85"/>
  <c r="L20" i="85"/>
  <c r="K20" i="85"/>
  <c r="I20" i="85"/>
  <c r="H20" i="85"/>
  <c r="G20" i="85"/>
  <c r="F20" i="85"/>
  <c r="E20" i="85"/>
  <c r="D20" i="85"/>
  <c r="C20" i="85"/>
  <c r="B20" i="85"/>
  <c r="N20" i="85" s="1"/>
  <c r="N19" i="85"/>
  <c r="N18" i="85"/>
  <c r="N17" i="85"/>
  <c r="N16" i="85"/>
  <c r="N15" i="85"/>
  <c r="N14" i="85"/>
  <c r="N13" i="85"/>
  <c r="N12" i="85"/>
  <c r="N11" i="85"/>
  <c r="N10" i="85"/>
  <c r="N9" i="85"/>
  <c r="N8" i="85"/>
  <c r="N7" i="85"/>
  <c r="N6" i="85"/>
  <c r="N5" i="85"/>
  <c r="N351" i="84"/>
  <c r="N350" i="84"/>
  <c r="N349" i="84"/>
  <c r="N348" i="84"/>
  <c r="N347" i="84"/>
  <c r="N346" i="84"/>
  <c r="N345" i="84"/>
  <c r="N344" i="84"/>
  <c r="N343" i="84"/>
  <c r="N342" i="84"/>
  <c r="N341" i="84"/>
  <c r="N340" i="84"/>
  <c r="N339" i="84"/>
  <c r="N338" i="84"/>
  <c r="N337" i="84"/>
  <c r="N336" i="84"/>
  <c r="N335" i="84"/>
  <c r="N334" i="84"/>
  <c r="N333" i="84"/>
  <c r="N332" i="84"/>
  <c r="N331" i="84"/>
  <c r="N330" i="84"/>
  <c r="N329" i="84"/>
  <c r="N328" i="84"/>
  <c r="N327" i="84"/>
  <c r="N326" i="84"/>
  <c r="N325" i="84"/>
  <c r="N324" i="84"/>
  <c r="N323" i="84"/>
  <c r="N322" i="84"/>
  <c r="N321" i="84"/>
  <c r="N320" i="84"/>
  <c r="N319" i="84"/>
  <c r="N318" i="84"/>
  <c r="N317" i="84"/>
  <c r="N316" i="84"/>
  <c r="N315" i="84"/>
  <c r="N314" i="84"/>
  <c r="N313" i="84"/>
  <c r="N312" i="84"/>
  <c r="N311" i="84"/>
  <c r="N310" i="84"/>
  <c r="N309" i="84"/>
  <c r="N308" i="84"/>
  <c r="N307" i="84"/>
  <c r="N306" i="84"/>
  <c r="N305" i="84"/>
  <c r="N304" i="84"/>
  <c r="N303" i="84"/>
  <c r="N302" i="84"/>
  <c r="N301" i="84"/>
  <c r="N300" i="84"/>
  <c r="N299" i="84"/>
  <c r="N298" i="84"/>
  <c r="N297" i="84"/>
  <c r="N296" i="84"/>
  <c r="N295" i="84"/>
  <c r="N294" i="84"/>
  <c r="N293" i="84"/>
  <c r="N292" i="84"/>
  <c r="N291" i="84"/>
  <c r="N290" i="84"/>
  <c r="N289" i="84"/>
  <c r="N288" i="84"/>
  <c r="N287" i="84"/>
  <c r="N286" i="84"/>
  <c r="N285" i="84"/>
  <c r="N284" i="84"/>
  <c r="N283" i="84"/>
  <c r="N282" i="84"/>
  <c r="N281" i="84"/>
  <c r="N280" i="84"/>
  <c r="N279" i="84"/>
  <c r="N278" i="84"/>
  <c r="N277" i="84"/>
  <c r="N276" i="84"/>
  <c r="N275" i="84"/>
  <c r="N274" i="84"/>
  <c r="N273" i="84"/>
  <c r="N272" i="84"/>
  <c r="N271" i="84"/>
  <c r="N270" i="84"/>
  <c r="N269" i="84"/>
  <c r="N268" i="84"/>
  <c r="N267" i="84"/>
  <c r="N266" i="84"/>
  <c r="N265" i="84"/>
  <c r="N264" i="84"/>
  <c r="N263" i="84"/>
  <c r="N262" i="84"/>
  <c r="N261" i="84"/>
  <c r="N260" i="84"/>
  <c r="N259" i="84"/>
  <c r="N258" i="84"/>
  <c r="N257" i="84"/>
  <c r="N256" i="84"/>
  <c r="N255" i="84"/>
  <c r="N254" i="84"/>
  <c r="N253" i="84"/>
  <c r="N252" i="84"/>
  <c r="N251" i="84"/>
  <c r="N250" i="84"/>
  <c r="N249" i="84"/>
  <c r="N248" i="84"/>
  <c r="N247" i="84"/>
  <c r="N246" i="84"/>
  <c r="N245" i="84"/>
  <c r="N244" i="84"/>
  <c r="N243" i="84"/>
  <c r="N242" i="84"/>
  <c r="N241" i="84"/>
  <c r="N240" i="84"/>
  <c r="N239" i="84"/>
  <c r="N238" i="84"/>
  <c r="N237" i="84"/>
  <c r="N236" i="84"/>
  <c r="N235" i="84"/>
  <c r="N234" i="84"/>
  <c r="N233" i="84"/>
  <c r="N232" i="84"/>
  <c r="N231" i="84"/>
  <c r="N230" i="84"/>
  <c r="N229" i="84"/>
  <c r="N228" i="84"/>
  <c r="N227" i="84"/>
  <c r="N226" i="84"/>
  <c r="N225" i="84"/>
  <c r="N224" i="84"/>
  <c r="N223" i="84"/>
  <c r="N222" i="84"/>
  <c r="N221" i="84"/>
  <c r="N220" i="84"/>
  <c r="N219" i="84"/>
  <c r="N218" i="84"/>
  <c r="N217" i="84"/>
  <c r="N216" i="84"/>
  <c r="N215" i="84"/>
  <c r="N214" i="84"/>
  <c r="N213" i="84"/>
  <c r="N212" i="84"/>
  <c r="N211" i="84"/>
  <c r="N210" i="84"/>
  <c r="N209" i="84"/>
  <c r="N208" i="84"/>
  <c r="N207" i="84"/>
  <c r="N206" i="84"/>
  <c r="N205" i="84"/>
  <c r="N204" i="84"/>
  <c r="N203" i="84"/>
  <c r="N202" i="84"/>
  <c r="N201" i="84"/>
  <c r="N200" i="84"/>
  <c r="N199" i="84"/>
  <c r="N198" i="84"/>
  <c r="N197" i="84"/>
  <c r="N196" i="84"/>
  <c r="N195" i="84"/>
  <c r="N194" i="84"/>
  <c r="N193" i="84"/>
  <c r="N192" i="84"/>
  <c r="N191" i="84"/>
  <c r="N190" i="84"/>
  <c r="N189" i="84"/>
  <c r="N188" i="84"/>
  <c r="N187" i="84"/>
  <c r="N186" i="84"/>
  <c r="N185" i="84"/>
  <c r="N184" i="84"/>
  <c r="N183" i="84"/>
  <c r="N182" i="84"/>
  <c r="N181" i="84"/>
  <c r="N180" i="84"/>
  <c r="N179" i="84"/>
  <c r="N178" i="84"/>
  <c r="N177" i="84"/>
  <c r="N176" i="84"/>
  <c r="N175" i="84"/>
  <c r="N174" i="84"/>
  <c r="N173" i="84"/>
  <c r="N172" i="84"/>
  <c r="N171" i="84"/>
  <c r="N170" i="84"/>
  <c r="N169" i="84"/>
  <c r="N168" i="84"/>
  <c r="N167" i="84"/>
  <c r="N166" i="84"/>
  <c r="N165" i="84"/>
  <c r="N164" i="84"/>
  <c r="N163" i="84"/>
  <c r="N162" i="84"/>
  <c r="N161" i="84"/>
  <c r="N160" i="84"/>
  <c r="N159" i="84"/>
  <c r="N158" i="84"/>
  <c r="N157" i="84"/>
  <c r="N156" i="84"/>
  <c r="N155" i="84"/>
  <c r="N154" i="84"/>
  <c r="N153" i="84"/>
  <c r="N152" i="84"/>
  <c r="N151" i="84"/>
  <c r="N150" i="84"/>
  <c r="N149" i="84"/>
  <c r="N148" i="84"/>
  <c r="N147" i="84"/>
  <c r="N146" i="84"/>
  <c r="N145" i="84"/>
  <c r="N144" i="84"/>
  <c r="N143" i="84"/>
  <c r="N142" i="84"/>
  <c r="N141" i="84"/>
  <c r="N140" i="84"/>
  <c r="N139" i="84"/>
  <c r="N138" i="84"/>
  <c r="N137" i="84"/>
  <c r="N136" i="84"/>
  <c r="N135" i="84"/>
  <c r="N134" i="84"/>
  <c r="N133" i="84"/>
  <c r="N132" i="84"/>
  <c r="N131" i="84"/>
  <c r="N130" i="84"/>
  <c r="N129" i="84"/>
  <c r="N128" i="84"/>
  <c r="N127" i="84"/>
  <c r="N126" i="84"/>
  <c r="N125" i="84"/>
  <c r="N124" i="84"/>
  <c r="N123" i="84"/>
  <c r="N122" i="84"/>
  <c r="N121" i="84"/>
  <c r="N120" i="84"/>
  <c r="N119" i="84"/>
  <c r="N118" i="84"/>
  <c r="N117" i="84"/>
  <c r="N116" i="84"/>
  <c r="N115" i="84"/>
  <c r="N114" i="84"/>
  <c r="N113" i="84"/>
  <c r="N112" i="84"/>
  <c r="N111" i="84"/>
  <c r="N110" i="84"/>
  <c r="N109" i="84"/>
  <c r="N108" i="84"/>
  <c r="N107" i="84"/>
  <c r="N106" i="84"/>
  <c r="N105" i="84"/>
  <c r="N104" i="84"/>
  <c r="N103" i="84"/>
  <c r="N102" i="84"/>
  <c r="N101" i="84"/>
  <c r="N100" i="84"/>
  <c r="N99" i="84"/>
  <c r="N98" i="84"/>
  <c r="N97" i="84"/>
  <c r="N96" i="84"/>
  <c r="N95" i="84"/>
  <c r="N94" i="84"/>
  <c r="N93" i="84"/>
  <c r="N92" i="84"/>
  <c r="N91" i="84"/>
  <c r="N90" i="84"/>
  <c r="N89" i="84"/>
  <c r="N88" i="84"/>
  <c r="N87" i="84"/>
  <c r="N86" i="84"/>
  <c r="N85" i="84"/>
  <c r="N84" i="84"/>
  <c r="N83" i="84"/>
  <c r="N82" i="84"/>
  <c r="N81" i="84"/>
  <c r="N80" i="84"/>
  <c r="N79" i="84"/>
  <c r="N78" i="84"/>
  <c r="N77" i="84"/>
  <c r="N76" i="84"/>
  <c r="N75" i="84"/>
  <c r="N74" i="84"/>
  <c r="N73" i="84"/>
  <c r="N72" i="84"/>
  <c r="N71" i="84"/>
  <c r="N70" i="84"/>
  <c r="N69" i="84"/>
  <c r="N68" i="84"/>
  <c r="N67" i="84"/>
  <c r="N66" i="84"/>
  <c r="N65" i="84"/>
  <c r="N64" i="84"/>
  <c r="N63" i="84"/>
  <c r="N62" i="84"/>
  <c r="N61" i="84"/>
  <c r="N60" i="84"/>
  <c r="N59" i="84"/>
  <c r="N58" i="84"/>
  <c r="N57" i="84"/>
  <c r="N56" i="84"/>
  <c r="N55" i="84"/>
  <c r="N54" i="84"/>
  <c r="N53" i="84"/>
  <c r="N52" i="84"/>
  <c r="N51" i="84"/>
  <c r="N50" i="84"/>
  <c r="N49" i="84"/>
  <c r="N48" i="84"/>
  <c r="N47" i="84"/>
  <c r="N46" i="84"/>
  <c r="N45" i="84"/>
  <c r="N44" i="84"/>
  <c r="N43" i="84"/>
  <c r="N42" i="84"/>
  <c r="N41" i="84"/>
  <c r="N40" i="84"/>
  <c r="N39" i="84"/>
  <c r="N38" i="84"/>
  <c r="N37" i="84"/>
  <c r="N36" i="84"/>
  <c r="N35" i="84"/>
  <c r="N34" i="84"/>
  <c r="N33" i="84"/>
  <c r="N32" i="84"/>
  <c r="N31" i="84"/>
  <c r="N30" i="84"/>
  <c r="N29" i="84"/>
  <c r="N28" i="84"/>
  <c r="N27" i="84"/>
  <c r="N26" i="84"/>
  <c r="N25" i="84"/>
  <c r="N24" i="84"/>
  <c r="N23" i="84"/>
  <c r="N22" i="84"/>
  <c r="N21" i="84"/>
  <c r="N20" i="84"/>
  <c r="N19" i="84"/>
  <c r="N18" i="84"/>
  <c r="N17" i="84"/>
  <c r="N16" i="84"/>
  <c r="N15" i="84"/>
  <c r="N14" i="84"/>
  <c r="N13" i="84"/>
  <c r="N12" i="84"/>
  <c r="N11" i="84"/>
  <c r="N10" i="84"/>
  <c r="N9" i="84"/>
  <c r="N8" i="84"/>
  <c r="N7" i="84"/>
  <c r="N6" i="84"/>
  <c r="N5" i="84"/>
  <c r="J34" i="83"/>
  <c r="I34" i="83"/>
  <c r="H34" i="83"/>
  <c r="G34" i="83"/>
  <c r="F34" i="83"/>
  <c r="E34" i="83"/>
  <c r="D34" i="83"/>
  <c r="C34" i="83"/>
  <c r="O33" i="83"/>
  <c r="O32" i="83"/>
  <c r="O31" i="83"/>
  <c r="O30" i="83"/>
  <c r="O29" i="83"/>
  <c r="O28" i="83"/>
  <c r="O27" i="83"/>
  <c r="O26" i="83"/>
  <c r="O25" i="83"/>
  <c r="O24" i="83"/>
  <c r="O23" i="83"/>
  <c r="O22" i="83"/>
  <c r="O21" i="83"/>
  <c r="O20" i="83"/>
  <c r="O19" i="83"/>
  <c r="O12" i="83"/>
  <c r="O10" i="83"/>
  <c r="O9" i="83"/>
  <c r="O8" i="83"/>
  <c r="O7" i="83"/>
  <c r="O6" i="83"/>
  <c r="K149" i="82"/>
  <c r="J149" i="82"/>
  <c r="I149" i="82"/>
  <c r="H149" i="82"/>
  <c r="G149" i="82"/>
  <c r="F149" i="82"/>
  <c r="E149" i="82"/>
  <c r="D149" i="82"/>
  <c r="P148" i="82"/>
  <c r="P147" i="82"/>
  <c r="P146" i="82"/>
  <c r="P145" i="82"/>
  <c r="P144" i="82"/>
  <c r="P143" i="82"/>
  <c r="P142" i="82"/>
  <c r="P141" i="82"/>
  <c r="P140" i="82"/>
  <c r="P139" i="82"/>
  <c r="P138" i="82"/>
  <c r="P137" i="82"/>
  <c r="P136" i="82"/>
  <c r="P135" i="82"/>
  <c r="P134" i="82"/>
  <c r="P133" i="82"/>
  <c r="P132" i="82"/>
  <c r="P131" i="82"/>
  <c r="K130" i="82"/>
  <c r="J130" i="82"/>
  <c r="I130" i="82"/>
  <c r="H130" i="82"/>
  <c r="G130" i="82"/>
  <c r="F130" i="82"/>
  <c r="E130" i="82"/>
  <c r="D130" i="82"/>
  <c r="P130" i="82" s="1"/>
  <c r="P129" i="82"/>
  <c r="P128" i="82"/>
  <c r="P127" i="82"/>
  <c r="P126" i="82"/>
  <c r="P125" i="82"/>
  <c r="P124" i="82"/>
  <c r="O123" i="82"/>
  <c r="O150" i="82" s="1"/>
  <c r="N123" i="82"/>
  <c r="M123" i="82"/>
  <c r="M150" i="82" s="1"/>
  <c r="K123" i="82"/>
  <c r="J123" i="82"/>
  <c r="I123" i="82"/>
  <c r="H123" i="82"/>
  <c r="G123" i="82"/>
  <c r="F123" i="82"/>
  <c r="E123" i="82"/>
  <c r="D123" i="82"/>
  <c r="P123" i="82" s="1"/>
  <c r="P122" i="82"/>
  <c r="P121" i="82"/>
  <c r="P120" i="82"/>
  <c r="P119" i="82"/>
  <c r="O118" i="82"/>
  <c r="N118" i="82"/>
  <c r="N150" i="82" s="1"/>
  <c r="M118" i="82"/>
  <c r="K118" i="82"/>
  <c r="J118" i="82"/>
  <c r="I118" i="82"/>
  <c r="H118" i="82"/>
  <c r="G118" i="82"/>
  <c r="F118" i="82"/>
  <c r="E118" i="82"/>
  <c r="D118" i="82"/>
  <c r="P118" i="82" s="1"/>
  <c r="P117" i="82"/>
  <c r="P116" i="82"/>
  <c r="O115" i="82"/>
  <c r="N115" i="82"/>
  <c r="M115" i="82"/>
  <c r="K115" i="82"/>
  <c r="J115" i="82"/>
  <c r="I115" i="82"/>
  <c r="H115" i="82"/>
  <c r="G115" i="82"/>
  <c r="F115" i="82"/>
  <c r="E115" i="82"/>
  <c r="D115" i="82"/>
  <c r="P115" i="82" s="1"/>
  <c r="P114" i="82"/>
  <c r="P113" i="82"/>
  <c r="P112" i="82"/>
  <c r="P111" i="82"/>
  <c r="P110" i="82"/>
  <c r="P109" i="82"/>
  <c r="P108" i="82"/>
  <c r="P107" i="82"/>
  <c r="P106" i="82"/>
  <c r="P105" i="82"/>
  <c r="P104" i="82"/>
  <c r="P102" i="82"/>
  <c r="P101" i="82"/>
  <c r="P100" i="82"/>
  <c r="P99" i="82"/>
  <c r="P98" i="82"/>
  <c r="P97" i="82"/>
  <c r="P96" i="82"/>
  <c r="P95" i="82"/>
  <c r="P94" i="82"/>
  <c r="P92" i="82"/>
  <c r="P91" i="82"/>
  <c r="P90" i="82"/>
  <c r="P89" i="82"/>
  <c r="P88" i="82"/>
  <c r="P87" i="82"/>
  <c r="P86" i="82"/>
  <c r="P85" i="82"/>
  <c r="P84" i="82"/>
  <c r="P83" i="82"/>
  <c r="P82" i="82"/>
  <c r="P81" i="82"/>
  <c r="P80" i="82"/>
  <c r="P79" i="82"/>
  <c r="P78" i="82"/>
  <c r="P77" i="82"/>
  <c r="P76" i="82"/>
  <c r="P75" i="82"/>
  <c r="P74" i="82"/>
  <c r="P73" i="82"/>
  <c r="P72" i="82"/>
  <c r="P71" i="82"/>
  <c r="P70" i="82"/>
  <c r="P69" i="82"/>
  <c r="P68" i="82"/>
  <c r="P67" i="82"/>
  <c r="P66" i="82"/>
  <c r="P65" i="82"/>
  <c r="P64" i="82"/>
  <c r="P63" i="82"/>
  <c r="P62" i="82"/>
  <c r="P61" i="82"/>
  <c r="P60" i="82"/>
  <c r="P59" i="82"/>
  <c r="P58" i="82"/>
  <c r="P57" i="82"/>
  <c r="P56" i="82"/>
  <c r="P55" i="82"/>
  <c r="P54" i="82"/>
  <c r="P53" i="82"/>
  <c r="P52" i="82"/>
  <c r="P51" i="82"/>
  <c r="P50" i="82"/>
  <c r="P49" i="82"/>
  <c r="P48" i="82"/>
  <c r="P47" i="82"/>
  <c r="P46" i="82"/>
  <c r="P45" i="82"/>
  <c r="P44" i="82"/>
  <c r="P43" i="82"/>
  <c r="P42" i="82"/>
  <c r="P41" i="82"/>
  <c r="P40" i="82"/>
  <c r="P39" i="82"/>
  <c r="P38" i="82"/>
  <c r="P37" i="82"/>
  <c r="P36" i="82"/>
  <c r="P35" i="82"/>
  <c r="P34" i="82"/>
  <c r="P33" i="82"/>
  <c r="P32" i="82"/>
  <c r="P31" i="82"/>
  <c r="P30" i="82"/>
  <c r="P29" i="82"/>
  <c r="P28" i="82"/>
  <c r="P27" i="82"/>
  <c r="P26" i="82"/>
  <c r="P25" i="82"/>
  <c r="P24" i="82"/>
  <c r="P23" i="82"/>
  <c r="P22" i="82"/>
  <c r="P21" i="82"/>
  <c r="P20" i="82"/>
  <c r="P19" i="82"/>
  <c r="P18" i="82"/>
  <c r="P17" i="82"/>
  <c r="P16" i="82"/>
  <c r="P15" i="82"/>
  <c r="O14" i="82"/>
  <c r="N14" i="82"/>
  <c r="M14" i="82"/>
  <c r="P14" i="82"/>
  <c r="P13" i="82"/>
  <c r="P12" i="82"/>
  <c r="P11" i="82"/>
  <c r="P10" i="82"/>
  <c r="P9" i="82"/>
  <c r="P8" i="82"/>
  <c r="J145" i="81"/>
  <c r="I145" i="81"/>
  <c r="H145" i="81"/>
  <c r="G145" i="81"/>
  <c r="F145" i="81"/>
  <c r="E145" i="81"/>
  <c r="D145" i="81"/>
  <c r="C145" i="81"/>
  <c r="O145" i="81" s="1"/>
  <c r="O144" i="81"/>
  <c r="O143" i="81"/>
  <c r="O142" i="81"/>
  <c r="O141" i="81"/>
  <c r="O140" i="81"/>
  <c r="O139" i="81"/>
  <c r="O138" i="81"/>
  <c r="O137" i="81"/>
  <c r="O136" i="81"/>
  <c r="O135" i="81"/>
  <c r="O134" i="81"/>
  <c r="O133" i="81"/>
  <c r="O132" i="81"/>
  <c r="O131" i="81"/>
  <c r="O130" i="81"/>
  <c r="O129" i="81"/>
  <c r="O128" i="81"/>
  <c r="O127" i="81"/>
  <c r="J126" i="81"/>
  <c r="I126" i="81"/>
  <c r="H126" i="81"/>
  <c r="G126" i="81"/>
  <c r="F126" i="81"/>
  <c r="E126" i="81"/>
  <c r="D126" i="81"/>
  <c r="C126" i="81"/>
  <c r="O126" i="81" s="1"/>
  <c r="O125" i="81"/>
  <c r="O124" i="81"/>
  <c r="O123" i="81"/>
  <c r="O122" i="81"/>
  <c r="O121" i="81"/>
  <c r="O120" i="81"/>
  <c r="J119" i="81"/>
  <c r="I119" i="81"/>
  <c r="H119" i="81"/>
  <c r="G119" i="81"/>
  <c r="F119" i="81"/>
  <c r="E119" i="81"/>
  <c r="D119" i="81"/>
  <c r="C119" i="81"/>
  <c r="O119" i="81" s="1"/>
  <c r="O118" i="81"/>
  <c r="O117" i="81"/>
  <c r="O116" i="81"/>
  <c r="O115" i="81"/>
  <c r="J114" i="81"/>
  <c r="I114" i="81"/>
  <c r="H114" i="81"/>
  <c r="G114" i="81"/>
  <c r="F114" i="81"/>
  <c r="E114" i="81"/>
  <c r="D114" i="81"/>
  <c r="C114" i="81"/>
  <c r="O114" i="81" s="1"/>
  <c r="O113" i="81"/>
  <c r="O112" i="81"/>
  <c r="J111" i="81"/>
  <c r="I111" i="81"/>
  <c r="H111" i="81"/>
  <c r="G111" i="81"/>
  <c r="F111" i="81"/>
  <c r="E111" i="81"/>
  <c r="D111" i="81"/>
  <c r="C111" i="81"/>
  <c r="O111" i="81" s="1"/>
  <c r="O110" i="81"/>
  <c r="O109" i="81"/>
  <c r="O108" i="81"/>
  <c r="O107" i="81"/>
  <c r="O103" i="81"/>
  <c r="O102" i="81"/>
  <c r="O101" i="81"/>
  <c r="O99" i="81"/>
  <c r="O97" i="81"/>
  <c r="O94" i="81"/>
  <c r="O90" i="81"/>
  <c r="O89" i="81"/>
  <c r="O88" i="81"/>
  <c r="O87" i="81"/>
  <c r="O86" i="81"/>
  <c r="O85" i="81"/>
  <c r="O84" i="81"/>
  <c r="O83" i="81"/>
  <c r="O82" i="81"/>
  <c r="O81" i="81"/>
  <c r="O80" i="81"/>
  <c r="O79" i="81"/>
  <c r="O78" i="81"/>
  <c r="O77" i="81"/>
  <c r="O76" i="81"/>
  <c r="O75" i="81"/>
  <c r="O74" i="81"/>
  <c r="O73" i="81"/>
  <c r="O72" i="81"/>
  <c r="O71" i="81"/>
  <c r="O70" i="81"/>
  <c r="O69" i="81"/>
  <c r="O68" i="81"/>
  <c r="O67" i="81"/>
  <c r="O66" i="81"/>
  <c r="O65" i="81"/>
  <c r="O64" i="81"/>
  <c r="O63" i="81"/>
  <c r="O62" i="81"/>
  <c r="O61" i="81"/>
  <c r="O60" i="81"/>
  <c r="O59" i="81"/>
  <c r="O58" i="81"/>
  <c r="O57" i="81"/>
  <c r="O56" i="81"/>
  <c r="O55" i="81"/>
  <c r="O54" i="81"/>
  <c r="O53" i="81"/>
  <c r="O52" i="81"/>
  <c r="O51" i="81"/>
  <c r="O50" i="81"/>
  <c r="O49" i="81"/>
  <c r="O48" i="81"/>
  <c r="O47" i="81"/>
  <c r="O46" i="81"/>
  <c r="O45" i="81"/>
  <c r="O44" i="81"/>
  <c r="O43" i="81"/>
  <c r="O42" i="81"/>
  <c r="O41" i="81"/>
  <c r="O40" i="81"/>
  <c r="O39" i="81"/>
  <c r="O38" i="81"/>
  <c r="O37" i="81"/>
  <c r="O36" i="81"/>
  <c r="O35" i="81"/>
  <c r="O34" i="81"/>
  <c r="O33" i="81"/>
  <c r="O32" i="81"/>
  <c r="O31" i="81"/>
  <c r="O30" i="81"/>
  <c r="O29" i="81"/>
  <c r="O28" i="81"/>
  <c r="O27" i="81"/>
  <c r="O26" i="81"/>
  <c r="O25" i="81"/>
  <c r="O24" i="81"/>
  <c r="O23" i="81"/>
  <c r="O22" i="81"/>
  <c r="O21" i="81"/>
  <c r="O20" i="81"/>
  <c r="O19" i="81"/>
  <c r="O18" i="81"/>
  <c r="O17" i="81"/>
  <c r="O16" i="81"/>
  <c r="O15" i="81"/>
  <c r="O14" i="81"/>
  <c r="O13" i="81"/>
  <c r="O11" i="81"/>
  <c r="O10" i="81"/>
  <c r="O9" i="81"/>
  <c r="O8" i="81"/>
  <c r="O7" i="81"/>
  <c r="O6" i="81"/>
  <c r="B115" i="80"/>
  <c r="E114" i="80"/>
  <c r="E115" i="80" s="1"/>
  <c r="D114" i="80"/>
  <c r="G114" i="80" s="1"/>
  <c r="C114" i="80"/>
  <c r="C115" i="80" s="1"/>
  <c r="B114" i="80"/>
  <c r="F114" i="80" s="1"/>
  <c r="G113" i="80"/>
  <c r="F113" i="80"/>
  <c r="G112" i="80"/>
  <c r="F112" i="80"/>
  <c r="G111" i="80"/>
  <c r="F111" i="80"/>
  <c r="G110" i="80"/>
  <c r="F110" i="80"/>
  <c r="G109" i="80"/>
  <c r="F109" i="80"/>
  <c r="E108" i="80"/>
  <c r="D108" i="80"/>
  <c r="G108" i="80" s="1"/>
  <c r="C108" i="80"/>
  <c r="B108" i="80"/>
  <c r="F108" i="80" s="1"/>
  <c r="G107" i="80"/>
  <c r="F107" i="80"/>
  <c r="G106" i="80"/>
  <c r="F106" i="80"/>
  <c r="G105" i="80"/>
  <c r="F105" i="80"/>
  <c r="G104" i="80"/>
  <c r="F104" i="80"/>
  <c r="G103" i="80"/>
  <c r="F103" i="80"/>
  <c r="G102" i="80"/>
  <c r="F102" i="80"/>
  <c r="G101" i="80"/>
  <c r="F101" i="80"/>
  <c r="G100" i="80"/>
  <c r="F100" i="80"/>
  <c r="G99" i="80"/>
  <c r="F99" i="80"/>
  <c r="G98" i="80"/>
  <c r="F98" i="80"/>
  <c r="G97" i="80"/>
  <c r="F97" i="80"/>
  <c r="G96" i="80"/>
  <c r="F96" i="80"/>
  <c r="G95" i="80"/>
  <c r="F95" i="80"/>
  <c r="G94" i="80"/>
  <c r="F94" i="80"/>
  <c r="V86" i="80"/>
  <c r="R86" i="80"/>
  <c r="N86" i="80"/>
  <c r="J86" i="80"/>
  <c r="F86" i="80"/>
  <c r="B86" i="80"/>
  <c r="Z86" i="80" s="1"/>
  <c r="Y85" i="80"/>
  <c r="Y86" i="80" s="1"/>
  <c r="X85" i="80"/>
  <c r="X86" i="80" s="1"/>
  <c r="W85" i="80"/>
  <c r="W86" i="80" s="1"/>
  <c r="V85" i="80"/>
  <c r="U85" i="80"/>
  <c r="U86" i="80" s="1"/>
  <c r="T85" i="80"/>
  <c r="T86" i="80" s="1"/>
  <c r="S85" i="80"/>
  <c r="S86" i="80" s="1"/>
  <c r="R85" i="80"/>
  <c r="Q85" i="80"/>
  <c r="Q86" i="80" s="1"/>
  <c r="P85" i="80"/>
  <c r="P86" i="80" s="1"/>
  <c r="O85" i="80"/>
  <c r="O86" i="80" s="1"/>
  <c r="N85" i="80"/>
  <c r="M85" i="80"/>
  <c r="M86" i="80" s="1"/>
  <c r="L85" i="80"/>
  <c r="L86" i="80" s="1"/>
  <c r="K85" i="80"/>
  <c r="K86" i="80" s="1"/>
  <c r="J85" i="80"/>
  <c r="I85" i="80"/>
  <c r="I86" i="80" s="1"/>
  <c r="H85" i="80"/>
  <c r="H86" i="80" s="1"/>
  <c r="G85" i="80"/>
  <c r="G86" i="80" s="1"/>
  <c r="F85" i="80"/>
  <c r="E85" i="80"/>
  <c r="E86" i="80" s="1"/>
  <c r="D85" i="80"/>
  <c r="D86" i="80" s="1"/>
  <c r="C85" i="80"/>
  <c r="AA85" i="80" s="1"/>
  <c r="B85" i="80"/>
  <c r="Z85" i="80" s="1"/>
  <c r="AA84" i="80"/>
  <c r="Z84" i="80"/>
  <c r="AA83" i="80"/>
  <c r="Z83" i="80"/>
  <c r="AA82" i="80"/>
  <c r="Z82" i="80"/>
  <c r="AA81" i="80"/>
  <c r="Z81" i="80"/>
  <c r="AA80" i="80"/>
  <c r="Z80" i="80"/>
  <c r="Y79" i="80"/>
  <c r="X79" i="80"/>
  <c r="W79" i="80"/>
  <c r="V79" i="80"/>
  <c r="U79" i="80"/>
  <c r="T79" i="80"/>
  <c r="S79" i="80"/>
  <c r="R79" i="80"/>
  <c r="Q79" i="80"/>
  <c r="P79" i="80"/>
  <c r="O79" i="80"/>
  <c r="N79" i="80"/>
  <c r="M79" i="80"/>
  <c r="L79" i="80"/>
  <c r="K79" i="80"/>
  <c r="J79" i="80"/>
  <c r="I79" i="80"/>
  <c r="H79" i="80"/>
  <c r="G79" i="80"/>
  <c r="F79" i="80"/>
  <c r="E79" i="80"/>
  <c r="D79" i="80"/>
  <c r="C79" i="80"/>
  <c r="AA79" i="80" s="1"/>
  <c r="B79" i="80"/>
  <c r="Z79" i="80" s="1"/>
  <c r="AA78" i="80"/>
  <c r="Z78" i="80"/>
  <c r="AA77" i="80"/>
  <c r="Z77" i="80"/>
  <c r="AA76" i="80"/>
  <c r="Z76" i="80"/>
  <c r="AA75" i="80"/>
  <c r="Z75" i="80"/>
  <c r="AA74" i="80"/>
  <c r="Z74" i="80"/>
  <c r="AA73" i="80"/>
  <c r="Z73" i="80"/>
  <c r="AA72" i="80"/>
  <c r="Z72" i="80"/>
  <c r="AA71" i="80"/>
  <c r="Z71" i="80"/>
  <c r="AA70" i="80"/>
  <c r="Z70" i="80"/>
  <c r="AA69" i="80"/>
  <c r="Z69" i="80"/>
  <c r="AA68" i="80"/>
  <c r="Z68" i="80"/>
  <c r="AA67" i="80"/>
  <c r="Z67" i="80"/>
  <c r="AA66" i="80"/>
  <c r="Z66" i="80"/>
  <c r="AA65" i="80"/>
  <c r="Z65" i="80"/>
  <c r="V57" i="80"/>
  <c r="R57" i="80"/>
  <c r="N57" i="80"/>
  <c r="J57" i="80"/>
  <c r="F57" i="80"/>
  <c r="B57" i="80"/>
  <c r="Y56" i="80"/>
  <c r="Y57" i="80" s="1"/>
  <c r="X56" i="80"/>
  <c r="X57" i="80" s="1"/>
  <c r="W56" i="80"/>
  <c r="W57" i="80" s="1"/>
  <c r="V56" i="80"/>
  <c r="U56" i="80"/>
  <c r="U57" i="80" s="1"/>
  <c r="T56" i="80"/>
  <c r="T57" i="80" s="1"/>
  <c r="S56" i="80"/>
  <c r="S57" i="80" s="1"/>
  <c r="R56" i="80"/>
  <c r="Q56" i="80"/>
  <c r="Q57" i="80" s="1"/>
  <c r="P56" i="80"/>
  <c r="P57" i="80" s="1"/>
  <c r="O56" i="80"/>
  <c r="O57" i="80" s="1"/>
  <c r="N56" i="80"/>
  <c r="M56" i="80"/>
  <c r="M57" i="80" s="1"/>
  <c r="L56" i="80"/>
  <c r="L57" i="80" s="1"/>
  <c r="K56" i="80"/>
  <c r="K57" i="80" s="1"/>
  <c r="J56" i="80"/>
  <c r="I56" i="80"/>
  <c r="I57" i="80" s="1"/>
  <c r="H56" i="80"/>
  <c r="H57" i="80" s="1"/>
  <c r="G56" i="80"/>
  <c r="G57" i="80" s="1"/>
  <c r="F56" i="80"/>
  <c r="E56" i="80"/>
  <c r="E57" i="80" s="1"/>
  <c r="D56" i="80"/>
  <c r="D57" i="80" s="1"/>
  <c r="C56" i="80"/>
  <c r="AA56" i="80" s="1"/>
  <c r="B56" i="80"/>
  <c r="Z56" i="80" s="1"/>
  <c r="AA55" i="80"/>
  <c r="Z55" i="80"/>
  <c r="AA54" i="80"/>
  <c r="Z54" i="80"/>
  <c r="AA53" i="80"/>
  <c r="Z53" i="80"/>
  <c r="AA52" i="80"/>
  <c r="Z52" i="80"/>
  <c r="AA51" i="80"/>
  <c r="Z51" i="80"/>
  <c r="Y50" i="80"/>
  <c r="X50" i="80"/>
  <c r="W50" i="80"/>
  <c r="V50" i="80"/>
  <c r="U50" i="80"/>
  <c r="T50" i="80"/>
  <c r="S50" i="80"/>
  <c r="R50" i="80"/>
  <c r="Q50" i="80"/>
  <c r="P50" i="80"/>
  <c r="O50" i="80"/>
  <c r="N50" i="80"/>
  <c r="M50" i="80"/>
  <c r="L50" i="80"/>
  <c r="K50" i="80"/>
  <c r="J50" i="80"/>
  <c r="I50" i="80"/>
  <c r="H50" i="80"/>
  <c r="G50" i="80"/>
  <c r="F50" i="80"/>
  <c r="E50" i="80"/>
  <c r="D50" i="80"/>
  <c r="C50" i="80"/>
  <c r="AA50" i="80" s="1"/>
  <c r="B50" i="80"/>
  <c r="Z50" i="80" s="1"/>
  <c r="AA49" i="80"/>
  <c r="Z49" i="80"/>
  <c r="AA48" i="80"/>
  <c r="Z48" i="80"/>
  <c r="AA47" i="80"/>
  <c r="Z47" i="80"/>
  <c r="AA46" i="80"/>
  <c r="Z46" i="80"/>
  <c r="AA45" i="80"/>
  <c r="Z45" i="80"/>
  <c r="AA44" i="80"/>
  <c r="Z44" i="80"/>
  <c r="AA43" i="80"/>
  <c r="Z43" i="80"/>
  <c r="AA42" i="80"/>
  <c r="Z42" i="80"/>
  <c r="AA41" i="80"/>
  <c r="Z41" i="80"/>
  <c r="AA40" i="80"/>
  <c r="Z40" i="80"/>
  <c r="AA39" i="80"/>
  <c r="Z39" i="80"/>
  <c r="AA38" i="80"/>
  <c r="Z38" i="80"/>
  <c r="AA37" i="80"/>
  <c r="Z37" i="80"/>
  <c r="AA36" i="80"/>
  <c r="Z36" i="80"/>
  <c r="V28" i="80"/>
  <c r="Y27" i="80"/>
  <c r="Y28" i="80" s="1"/>
  <c r="X27" i="80"/>
  <c r="X28" i="80" s="1"/>
  <c r="W27" i="80"/>
  <c r="W28" i="80" s="1"/>
  <c r="V27" i="80"/>
  <c r="U27" i="80"/>
  <c r="U28" i="80" s="1"/>
  <c r="T27" i="80"/>
  <c r="T28" i="80" s="1"/>
  <c r="AA26" i="80"/>
  <c r="Z26" i="80"/>
  <c r="AA25" i="80"/>
  <c r="Z25" i="80"/>
  <c r="AA24" i="80"/>
  <c r="Z24" i="80"/>
  <c r="AA23" i="80"/>
  <c r="Z23" i="80"/>
  <c r="AA22" i="80"/>
  <c r="Z22" i="80"/>
  <c r="Y21" i="80"/>
  <c r="AA21" i="80" s="1"/>
  <c r="X21" i="80"/>
  <c r="Z21" i="80" s="1"/>
  <c r="W21" i="80"/>
  <c r="V21" i="80"/>
  <c r="U21" i="80"/>
  <c r="T21" i="80"/>
  <c r="AA20" i="80"/>
  <c r="Z20" i="80"/>
  <c r="AA19" i="80"/>
  <c r="Z19" i="80"/>
  <c r="AA18" i="80"/>
  <c r="Z18" i="80"/>
  <c r="AA17" i="80"/>
  <c r="Z17" i="80"/>
  <c r="AA16" i="80"/>
  <c r="Z16" i="80"/>
  <c r="AA15" i="80"/>
  <c r="Z15" i="80"/>
  <c r="AA14" i="80"/>
  <c r="Z14" i="80"/>
  <c r="AA13" i="80"/>
  <c r="Z13" i="80"/>
  <c r="AA12" i="80"/>
  <c r="Z12" i="80"/>
  <c r="AA11" i="80"/>
  <c r="Z11" i="80"/>
  <c r="AA10" i="80"/>
  <c r="Z10" i="80"/>
  <c r="AA9" i="80"/>
  <c r="Z9" i="80"/>
  <c r="AA8" i="80"/>
  <c r="Z8" i="80"/>
  <c r="AA7" i="80"/>
  <c r="Z7" i="80"/>
  <c r="B117" i="79"/>
  <c r="E116" i="79"/>
  <c r="G116" i="79" s="1"/>
  <c r="D116" i="79"/>
  <c r="C116" i="79"/>
  <c r="B116" i="79"/>
  <c r="F116" i="79" s="1"/>
  <c r="G115" i="79"/>
  <c r="F115" i="79"/>
  <c r="G114" i="79"/>
  <c r="F114" i="79"/>
  <c r="G113" i="79"/>
  <c r="F113" i="79"/>
  <c r="G112" i="79"/>
  <c r="F112" i="79"/>
  <c r="G111" i="79"/>
  <c r="F111" i="79"/>
  <c r="E110" i="79"/>
  <c r="E117" i="79" s="1"/>
  <c r="G117" i="79" s="1"/>
  <c r="D110" i="79"/>
  <c r="D117" i="79" s="1"/>
  <c r="C110" i="79"/>
  <c r="C117" i="79" s="1"/>
  <c r="B110" i="79"/>
  <c r="F110" i="79" s="1"/>
  <c r="G109" i="79"/>
  <c r="F109" i="79"/>
  <c r="G108" i="79"/>
  <c r="F108" i="79"/>
  <c r="G107" i="79"/>
  <c r="F107" i="79"/>
  <c r="G106" i="79"/>
  <c r="F106" i="79"/>
  <c r="G105" i="79"/>
  <c r="F105" i="79"/>
  <c r="G104" i="79"/>
  <c r="F104" i="79"/>
  <c r="G103" i="79"/>
  <c r="F103" i="79"/>
  <c r="G102" i="79"/>
  <c r="F102" i="79"/>
  <c r="G101" i="79"/>
  <c r="F101" i="79"/>
  <c r="G100" i="79"/>
  <c r="F100" i="79"/>
  <c r="G99" i="79"/>
  <c r="F99" i="79"/>
  <c r="G98" i="79"/>
  <c r="F98" i="79"/>
  <c r="G97" i="79"/>
  <c r="F97" i="79"/>
  <c r="G96" i="79"/>
  <c r="F96" i="79"/>
  <c r="V87" i="79"/>
  <c r="R87" i="79"/>
  <c r="N87" i="79"/>
  <c r="J87" i="79"/>
  <c r="F87" i="79"/>
  <c r="B87" i="79"/>
  <c r="Y86" i="79"/>
  <c r="Y87" i="79" s="1"/>
  <c r="X86" i="79"/>
  <c r="X87" i="79" s="1"/>
  <c r="W86" i="79"/>
  <c r="W87" i="79" s="1"/>
  <c r="V86" i="79"/>
  <c r="U86" i="79"/>
  <c r="U87" i="79" s="1"/>
  <c r="T86" i="79"/>
  <c r="T87" i="79" s="1"/>
  <c r="S86" i="79"/>
  <c r="S87" i="79" s="1"/>
  <c r="R86" i="79"/>
  <c r="Q86" i="79"/>
  <c r="Q87" i="79" s="1"/>
  <c r="P86" i="79"/>
  <c r="P87" i="79" s="1"/>
  <c r="O86" i="79"/>
  <c r="O87" i="79" s="1"/>
  <c r="N86" i="79"/>
  <c r="M86" i="79"/>
  <c r="M87" i="79" s="1"/>
  <c r="L86" i="79"/>
  <c r="L87" i="79" s="1"/>
  <c r="K86" i="79"/>
  <c r="K87" i="79" s="1"/>
  <c r="J86" i="79"/>
  <c r="I86" i="79"/>
  <c r="I87" i="79" s="1"/>
  <c r="H86" i="79"/>
  <c r="H87" i="79" s="1"/>
  <c r="G86" i="79"/>
  <c r="G87" i="79" s="1"/>
  <c r="F86" i="79"/>
  <c r="E86" i="79"/>
  <c r="E87" i="79" s="1"/>
  <c r="D86" i="79"/>
  <c r="D87" i="79" s="1"/>
  <c r="C86" i="79"/>
  <c r="AA86" i="79" s="1"/>
  <c r="B86" i="79"/>
  <c r="Z86" i="79" s="1"/>
  <c r="AA85" i="79"/>
  <c r="Z85" i="79"/>
  <c r="AA84" i="79"/>
  <c r="Z84" i="79"/>
  <c r="AA83" i="79"/>
  <c r="Z83" i="79"/>
  <c r="AA82" i="79"/>
  <c r="Z82" i="79"/>
  <c r="AA81" i="79"/>
  <c r="Z81" i="79"/>
  <c r="Y80" i="79"/>
  <c r="X80" i="79"/>
  <c r="W80" i="79"/>
  <c r="V80" i="79"/>
  <c r="U80" i="79"/>
  <c r="T80" i="79"/>
  <c r="S80" i="79"/>
  <c r="R80" i="79"/>
  <c r="Q80" i="79"/>
  <c r="P80" i="79"/>
  <c r="O80" i="79"/>
  <c r="N80" i="79"/>
  <c r="M80" i="79"/>
  <c r="L80" i="79"/>
  <c r="K80" i="79"/>
  <c r="J80" i="79"/>
  <c r="I80" i="79"/>
  <c r="H80" i="79"/>
  <c r="G80" i="79"/>
  <c r="F80" i="79"/>
  <c r="E80" i="79"/>
  <c r="D80" i="79"/>
  <c r="C80" i="79"/>
  <c r="AA80" i="79" s="1"/>
  <c r="B80" i="79"/>
  <c r="Z80" i="79" s="1"/>
  <c r="AA79" i="79"/>
  <c r="Z79" i="79"/>
  <c r="AA78" i="79"/>
  <c r="Z78" i="79"/>
  <c r="AA77" i="79"/>
  <c r="Z77" i="79"/>
  <c r="AA76" i="79"/>
  <c r="Z76" i="79"/>
  <c r="AA75" i="79"/>
  <c r="Z75" i="79"/>
  <c r="AA74" i="79"/>
  <c r="Z74" i="79"/>
  <c r="AA73" i="79"/>
  <c r="Z73" i="79"/>
  <c r="AA72" i="79"/>
  <c r="Z72" i="79"/>
  <c r="AA71" i="79"/>
  <c r="Z71" i="79"/>
  <c r="AA70" i="79"/>
  <c r="Z70" i="79"/>
  <c r="AA69" i="79"/>
  <c r="Z69" i="79"/>
  <c r="AA68" i="79"/>
  <c r="Z68" i="79"/>
  <c r="AA67" i="79"/>
  <c r="Z67" i="79"/>
  <c r="AA66" i="79"/>
  <c r="Z66" i="79"/>
  <c r="V57" i="79"/>
  <c r="R57" i="79"/>
  <c r="N57" i="79"/>
  <c r="J57" i="79"/>
  <c r="F57" i="79"/>
  <c r="B57" i="79"/>
  <c r="Y56" i="79"/>
  <c r="Y57" i="79" s="1"/>
  <c r="X56" i="79"/>
  <c r="X57" i="79" s="1"/>
  <c r="W56" i="79"/>
  <c r="W57" i="79" s="1"/>
  <c r="V56" i="79"/>
  <c r="U56" i="79"/>
  <c r="U57" i="79" s="1"/>
  <c r="T56" i="79"/>
  <c r="T57" i="79" s="1"/>
  <c r="S56" i="79"/>
  <c r="S57" i="79" s="1"/>
  <c r="R56" i="79"/>
  <c r="Q56" i="79"/>
  <c r="Q57" i="79" s="1"/>
  <c r="P56" i="79"/>
  <c r="P57" i="79" s="1"/>
  <c r="O56" i="79"/>
  <c r="O57" i="79" s="1"/>
  <c r="N56" i="79"/>
  <c r="M56" i="79"/>
  <c r="M57" i="79" s="1"/>
  <c r="L56" i="79"/>
  <c r="L57" i="79" s="1"/>
  <c r="K56" i="79"/>
  <c r="K57" i="79" s="1"/>
  <c r="J56" i="79"/>
  <c r="I56" i="79"/>
  <c r="I57" i="79" s="1"/>
  <c r="H56" i="79"/>
  <c r="H57" i="79" s="1"/>
  <c r="G56" i="79"/>
  <c r="G57" i="79" s="1"/>
  <c r="F56" i="79"/>
  <c r="E56" i="79"/>
  <c r="E57" i="79" s="1"/>
  <c r="D56" i="79"/>
  <c r="D57" i="79" s="1"/>
  <c r="C56" i="79"/>
  <c r="AA56" i="79" s="1"/>
  <c r="B56" i="79"/>
  <c r="Z56" i="79" s="1"/>
  <c r="AA55" i="79"/>
  <c r="Z55" i="79"/>
  <c r="AA54" i="79"/>
  <c r="Z54" i="79"/>
  <c r="AA53" i="79"/>
  <c r="Z53" i="79"/>
  <c r="AA52" i="79"/>
  <c r="Z52" i="79"/>
  <c r="AA51" i="79"/>
  <c r="Z51" i="79"/>
  <c r="Y50" i="79"/>
  <c r="X50" i="79"/>
  <c r="W50" i="79"/>
  <c r="V50" i="79"/>
  <c r="U50" i="79"/>
  <c r="T50" i="79"/>
  <c r="S50" i="79"/>
  <c r="R50" i="79"/>
  <c r="Q50" i="79"/>
  <c r="P50" i="79"/>
  <c r="O50" i="79"/>
  <c r="N50" i="79"/>
  <c r="M50" i="79"/>
  <c r="L50" i="79"/>
  <c r="K50" i="79"/>
  <c r="J50" i="79"/>
  <c r="I50" i="79"/>
  <c r="H50" i="79"/>
  <c r="G50" i="79"/>
  <c r="F50" i="79"/>
  <c r="E50" i="79"/>
  <c r="D50" i="79"/>
  <c r="C50" i="79"/>
  <c r="AA50" i="79" s="1"/>
  <c r="B50" i="79"/>
  <c r="Z50" i="79" s="1"/>
  <c r="AA49" i="79"/>
  <c r="Z49" i="79"/>
  <c r="AA48" i="79"/>
  <c r="Z48" i="79"/>
  <c r="AA47" i="79"/>
  <c r="Z47" i="79"/>
  <c r="AA46" i="79"/>
  <c r="Z46" i="79"/>
  <c r="AA45" i="79"/>
  <c r="Z45" i="79"/>
  <c r="AA44" i="79"/>
  <c r="Z44" i="79"/>
  <c r="AA43" i="79"/>
  <c r="Z43" i="79"/>
  <c r="AA42" i="79"/>
  <c r="Z42" i="79"/>
  <c r="AA41" i="79"/>
  <c r="Z41" i="79"/>
  <c r="AA40" i="79"/>
  <c r="Z40" i="79"/>
  <c r="AA39" i="79"/>
  <c r="Z39" i="79"/>
  <c r="AA38" i="79"/>
  <c r="Z38" i="79"/>
  <c r="AA37" i="79"/>
  <c r="Z37" i="79"/>
  <c r="AA36" i="79"/>
  <c r="Z36" i="79"/>
  <c r="AA27" i="79"/>
  <c r="Y27" i="79"/>
  <c r="X27" i="79"/>
  <c r="X28" i="79" s="1"/>
  <c r="W27" i="79"/>
  <c r="W28" i="79" s="1"/>
  <c r="V27" i="79"/>
  <c r="V28" i="79" s="1"/>
  <c r="U27" i="79"/>
  <c r="T27" i="79"/>
  <c r="T28" i="79" s="1"/>
  <c r="Z27" i="79"/>
  <c r="Z26" i="79"/>
  <c r="Z25" i="79"/>
  <c r="Z24" i="79"/>
  <c r="Z23" i="79"/>
  <c r="Z22" i="79"/>
  <c r="Y21" i="79"/>
  <c r="Y28" i="79" s="1"/>
  <c r="X21" i="79"/>
  <c r="W21" i="79"/>
  <c r="V21" i="79"/>
  <c r="U21" i="79"/>
  <c r="U28" i="79" s="1"/>
  <c r="T21" i="79"/>
  <c r="Z21" i="79"/>
  <c r="Z20" i="79"/>
  <c r="Z19" i="79"/>
  <c r="Z18" i="79"/>
  <c r="Z17" i="79"/>
  <c r="Z16" i="79"/>
  <c r="Z15" i="79"/>
  <c r="Z14" i="79"/>
  <c r="Z13" i="79"/>
  <c r="Z12" i="79"/>
  <c r="Z11" i="79"/>
  <c r="Z10" i="79"/>
  <c r="Z9" i="79"/>
  <c r="Z8" i="79"/>
  <c r="Z7" i="79"/>
  <c r="J121" i="78"/>
  <c r="I121" i="78"/>
  <c r="H121" i="78"/>
  <c r="G121" i="78"/>
  <c r="F121" i="78"/>
  <c r="E121" i="78"/>
  <c r="D121" i="78"/>
  <c r="C121" i="78"/>
  <c r="J120" i="78"/>
  <c r="I120" i="78"/>
  <c r="H120" i="78"/>
  <c r="G120" i="78"/>
  <c r="F120" i="78"/>
  <c r="E120" i="78"/>
  <c r="D120" i="78"/>
  <c r="C120" i="78"/>
  <c r="J119" i="78"/>
  <c r="I119" i="78"/>
  <c r="H119" i="78"/>
  <c r="G119" i="78"/>
  <c r="F119" i="78"/>
  <c r="E119" i="78"/>
  <c r="D119" i="78"/>
  <c r="C119" i="78"/>
  <c r="J118" i="78"/>
  <c r="I118" i="78"/>
  <c r="H118" i="78"/>
  <c r="G118" i="78"/>
  <c r="F118" i="78"/>
  <c r="E118" i="78"/>
  <c r="D118" i="78"/>
  <c r="C118" i="78"/>
  <c r="J117" i="78"/>
  <c r="J122" i="78" s="1"/>
  <c r="I117" i="78"/>
  <c r="I122" i="78" s="1"/>
  <c r="H117" i="78"/>
  <c r="H122" i="78" s="1"/>
  <c r="G117" i="78"/>
  <c r="G122" i="78" s="1"/>
  <c r="F117" i="78"/>
  <c r="F122" i="78" s="1"/>
  <c r="E117" i="78"/>
  <c r="E122" i="78" s="1"/>
  <c r="D117" i="78"/>
  <c r="D122" i="78" s="1"/>
  <c r="C117" i="78"/>
  <c r="J115" i="78"/>
  <c r="I115" i="78"/>
  <c r="H115" i="78"/>
  <c r="G115" i="78"/>
  <c r="F115" i="78"/>
  <c r="E115" i="78"/>
  <c r="D115" i="78"/>
  <c r="C115" i="78"/>
  <c r="J114" i="78"/>
  <c r="I114" i="78"/>
  <c r="H114" i="78"/>
  <c r="G114" i="78"/>
  <c r="F114" i="78"/>
  <c r="E114" i="78"/>
  <c r="D114" i="78"/>
  <c r="C114" i="78"/>
  <c r="J113" i="78"/>
  <c r="I113" i="78"/>
  <c r="H113" i="78"/>
  <c r="G113" i="78"/>
  <c r="F113" i="78"/>
  <c r="E113" i="78"/>
  <c r="D113" i="78"/>
  <c r="C113" i="78"/>
  <c r="J112" i="78"/>
  <c r="I112" i="78"/>
  <c r="H112" i="78"/>
  <c r="G112" i="78"/>
  <c r="F112" i="78"/>
  <c r="E112" i="78"/>
  <c r="D112" i="78"/>
  <c r="C112" i="78"/>
  <c r="J111" i="78"/>
  <c r="I111" i="78"/>
  <c r="H111" i="78"/>
  <c r="G111" i="78"/>
  <c r="F111" i="78"/>
  <c r="E111" i="78"/>
  <c r="D111" i="78"/>
  <c r="C111" i="78"/>
  <c r="J110" i="78"/>
  <c r="I110" i="78"/>
  <c r="H110" i="78"/>
  <c r="G110" i="78"/>
  <c r="F110" i="78"/>
  <c r="E110" i="78"/>
  <c r="D110" i="78"/>
  <c r="C110" i="78"/>
  <c r="J109" i="78"/>
  <c r="I109" i="78"/>
  <c r="H109" i="78"/>
  <c r="G109" i="78"/>
  <c r="F109" i="78"/>
  <c r="E109" i="78"/>
  <c r="D109" i="78"/>
  <c r="C109" i="78"/>
  <c r="J108" i="78"/>
  <c r="I108" i="78"/>
  <c r="H108" i="78"/>
  <c r="G108" i="78"/>
  <c r="F108" i="78"/>
  <c r="E108" i="78"/>
  <c r="D108" i="78"/>
  <c r="C108" i="78"/>
  <c r="J107" i="78"/>
  <c r="I107" i="78"/>
  <c r="H107" i="78"/>
  <c r="G107" i="78"/>
  <c r="F107" i="78"/>
  <c r="E107" i="78"/>
  <c r="D107" i="78"/>
  <c r="C107" i="78"/>
  <c r="J106" i="78"/>
  <c r="I106" i="78"/>
  <c r="H106" i="78"/>
  <c r="G106" i="78"/>
  <c r="F106" i="78"/>
  <c r="E106" i="78"/>
  <c r="D106" i="78"/>
  <c r="C106" i="78"/>
  <c r="J105" i="78"/>
  <c r="I105" i="78"/>
  <c r="H105" i="78"/>
  <c r="G105" i="78"/>
  <c r="F105" i="78"/>
  <c r="E105" i="78"/>
  <c r="D105" i="78"/>
  <c r="C105" i="78"/>
  <c r="J104" i="78"/>
  <c r="I104" i="78"/>
  <c r="H104" i="78"/>
  <c r="G104" i="78"/>
  <c r="F104" i="78"/>
  <c r="E104" i="78"/>
  <c r="D104" i="78"/>
  <c r="C104" i="78"/>
  <c r="J103" i="78"/>
  <c r="J116" i="78" s="1"/>
  <c r="I103" i="78"/>
  <c r="I116" i="78" s="1"/>
  <c r="H103" i="78"/>
  <c r="H116" i="78" s="1"/>
  <c r="G103" i="78"/>
  <c r="G116" i="78" s="1"/>
  <c r="F103" i="78"/>
  <c r="F116" i="78" s="1"/>
  <c r="E103" i="78"/>
  <c r="E116" i="78" s="1"/>
  <c r="D103" i="78"/>
  <c r="D116" i="78" s="1"/>
  <c r="C103" i="78"/>
  <c r="J102" i="78"/>
  <c r="I102" i="78"/>
  <c r="H102" i="78"/>
  <c r="G102" i="78"/>
  <c r="F102" i="78"/>
  <c r="E102" i="78"/>
  <c r="D102" i="78"/>
  <c r="C102" i="78"/>
  <c r="J77" i="78"/>
  <c r="I77" i="78"/>
  <c r="H77" i="78"/>
  <c r="G77" i="78"/>
  <c r="F77" i="78"/>
  <c r="E77" i="78"/>
  <c r="D77" i="78"/>
  <c r="C77" i="78"/>
  <c r="J50" i="78"/>
  <c r="J51" i="78" s="1"/>
  <c r="I50" i="78"/>
  <c r="I51" i="78" s="1"/>
  <c r="H50" i="78"/>
  <c r="H51" i="78" s="1"/>
  <c r="G50" i="78"/>
  <c r="G51" i="78" s="1"/>
  <c r="F50" i="78"/>
  <c r="F51" i="78" s="1"/>
  <c r="E50" i="78"/>
  <c r="E51" i="78" s="1"/>
  <c r="D50" i="78"/>
  <c r="D51" i="78" s="1"/>
  <c r="C50" i="78"/>
  <c r="J121" i="77"/>
  <c r="I121" i="77"/>
  <c r="H121" i="77"/>
  <c r="G121" i="77"/>
  <c r="F121" i="77"/>
  <c r="E121" i="77"/>
  <c r="D121" i="77"/>
  <c r="C121" i="77"/>
  <c r="O121" i="77" s="1"/>
  <c r="J120" i="77"/>
  <c r="I120" i="77"/>
  <c r="H120" i="77"/>
  <c r="G120" i="77"/>
  <c r="F120" i="77"/>
  <c r="E120" i="77"/>
  <c r="D120" i="77"/>
  <c r="C120" i="77"/>
  <c r="O120" i="77" s="1"/>
  <c r="J119" i="77"/>
  <c r="I119" i="77"/>
  <c r="H119" i="77"/>
  <c r="G119" i="77"/>
  <c r="F119" i="77"/>
  <c r="E119" i="77"/>
  <c r="D119" i="77"/>
  <c r="C119" i="77"/>
  <c r="O119" i="77" s="1"/>
  <c r="J118" i="77"/>
  <c r="I118" i="77"/>
  <c r="I122" i="77" s="1"/>
  <c r="H118" i="77"/>
  <c r="H122" i="77" s="1"/>
  <c r="G118" i="77"/>
  <c r="F118" i="77"/>
  <c r="E118" i="77"/>
  <c r="E122" i="77" s="1"/>
  <c r="D118" i="77"/>
  <c r="D122" i="77" s="1"/>
  <c r="C118" i="77"/>
  <c r="O118" i="77" s="1"/>
  <c r="J117" i="77"/>
  <c r="J122" i="77" s="1"/>
  <c r="I117" i="77"/>
  <c r="H117" i="77"/>
  <c r="G117" i="77"/>
  <c r="G122" i="77" s="1"/>
  <c r="F117" i="77"/>
  <c r="F122" i="77" s="1"/>
  <c r="E117" i="77"/>
  <c r="D117" i="77"/>
  <c r="C117" i="77"/>
  <c r="C122" i="77" s="1"/>
  <c r="J115" i="77"/>
  <c r="I115" i="77"/>
  <c r="H115" i="77"/>
  <c r="G115" i="77"/>
  <c r="F115" i="77"/>
  <c r="E115" i="77"/>
  <c r="D115" i="77"/>
  <c r="C115" i="77"/>
  <c r="O115" i="77" s="1"/>
  <c r="J114" i="77"/>
  <c r="I114" i="77"/>
  <c r="H114" i="77"/>
  <c r="G114" i="77"/>
  <c r="F114" i="77"/>
  <c r="E114" i="77"/>
  <c r="D114" i="77"/>
  <c r="C114" i="77"/>
  <c r="O114" i="77" s="1"/>
  <c r="J113" i="77"/>
  <c r="I113" i="77"/>
  <c r="H113" i="77"/>
  <c r="G113" i="77"/>
  <c r="F113" i="77"/>
  <c r="E113" i="77"/>
  <c r="D113" i="77"/>
  <c r="C113" i="77"/>
  <c r="O113" i="77" s="1"/>
  <c r="J112" i="77"/>
  <c r="I112" i="77"/>
  <c r="H112" i="77"/>
  <c r="G112" i="77"/>
  <c r="F112" i="77"/>
  <c r="E112" i="77"/>
  <c r="D112" i="77"/>
  <c r="C112" i="77"/>
  <c r="O112" i="77" s="1"/>
  <c r="J111" i="77"/>
  <c r="I111" i="77"/>
  <c r="H111" i="77"/>
  <c r="G111" i="77"/>
  <c r="F111" i="77"/>
  <c r="E111" i="77"/>
  <c r="D111" i="77"/>
  <c r="C111" i="77"/>
  <c r="O111" i="77" s="1"/>
  <c r="J110" i="77"/>
  <c r="I110" i="77"/>
  <c r="H110" i="77"/>
  <c r="G110" i="77"/>
  <c r="F110" i="77"/>
  <c r="E110" i="77"/>
  <c r="D110" i="77"/>
  <c r="C110" i="77"/>
  <c r="O110" i="77" s="1"/>
  <c r="J109" i="77"/>
  <c r="I109" i="77"/>
  <c r="H109" i="77"/>
  <c r="G109" i="77"/>
  <c r="F109" i="77"/>
  <c r="E109" i="77"/>
  <c r="D109" i="77"/>
  <c r="C109" i="77"/>
  <c r="O109" i="77" s="1"/>
  <c r="J108" i="77"/>
  <c r="I108" i="77"/>
  <c r="H108" i="77"/>
  <c r="G108" i="77"/>
  <c r="F108" i="77"/>
  <c r="E108" i="77"/>
  <c r="D108" i="77"/>
  <c r="C108" i="77"/>
  <c r="J107" i="77"/>
  <c r="I107" i="77"/>
  <c r="H107" i="77"/>
  <c r="G107" i="77"/>
  <c r="F107" i="77"/>
  <c r="E107" i="77"/>
  <c r="D107" i="77"/>
  <c r="C107" i="77"/>
  <c r="O107" i="77" s="1"/>
  <c r="J106" i="77"/>
  <c r="I106" i="77"/>
  <c r="H106" i="77"/>
  <c r="G106" i="77"/>
  <c r="F106" i="77"/>
  <c r="E106" i="77"/>
  <c r="D106" i="77"/>
  <c r="C106" i="77"/>
  <c r="O106" i="77" s="1"/>
  <c r="J105" i="77"/>
  <c r="I105" i="77"/>
  <c r="H105" i="77"/>
  <c r="G105" i="77"/>
  <c r="F105" i="77"/>
  <c r="E105" i="77"/>
  <c r="D105" i="77"/>
  <c r="C105" i="77"/>
  <c r="O105" i="77" s="1"/>
  <c r="J104" i="77"/>
  <c r="I104" i="77"/>
  <c r="H104" i="77"/>
  <c r="G104" i="77"/>
  <c r="G116" i="77" s="1"/>
  <c r="F104" i="77"/>
  <c r="E104" i="77"/>
  <c r="D104" i="77"/>
  <c r="C104" i="77"/>
  <c r="C116" i="77" s="1"/>
  <c r="J103" i="77"/>
  <c r="J116" i="77" s="1"/>
  <c r="I103" i="77"/>
  <c r="I116" i="77" s="1"/>
  <c r="H103" i="77"/>
  <c r="H116" i="77" s="1"/>
  <c r="H123" i="77" s="1"/>
  <c r="G103" i="77"/>
  <c r="F103" i="77"/>
  <c r="F116" i="77" s="1"/>
  <c r="E103" i="77"/>
  <c r="E116" i="77" s="1"/>
  <c r="D103" i="77"/>
  <c r="D116" i="77" s="1"/>
  <c r="D123" i="77" s="1"/>
  <c r="C103" i="77"/>
  <c r="O103" i="77" s="1"/>
  <c r="J102" i="77"/>
  <c r="J123" i="77" s="1"/>
  <c r="I102" i="77"/>
  <c r="I123" i="77" s="1"/>
  <c r="H102" i="77"/>
  <c r="G102" i="77"/>
  <c r="F102" i="77"/>
  <c r="F123" i="77" s="1"/>
  <c r="E102" i="77"/>
  <c r="E123" i="77" s="1"/>
  <c r="D102" i="77"/>
  <c r="C102" i="77"/>
  <c r="C123" i="77" s="1"/>
  <c r="N100" i="77"/>
  <c r="J100" i="77"/>
  <c r="F100" i="77"/>
  <c r="N99" i="77"/>
  <c r="M99" i="77"/>
  <c r="M100" i="77" s="1"/>
  <c r="L99" i="77"/>
  <c r="L100" i="77" s="1"/>
  <c r="J99" i="77"/>
  <c r="I99" i="77"/>
  <c r="I100" i="77" s="1"/>
  <c r="H99" i="77"/>
  <c r="H100" i="77" s="1"/>
  <c r="G99" i="77"/>
  <c r="G100" i="77" s="1"/>
  <c r="F99" i="77"/>
  <c r="E99" i="77"/>
  <c r="E100" i="77" s="1"/>
  <c r="D99" i="77"/>
  <c r="D100" i="77" s="1"/>
  <c r="C99" i="77"/>
  <c r="C100" i="77" s="1"/>
  <c r="O100" i="77" s="1"/>
  <c r="O98" i="77"/>
  <c r="O97" i="77"/>
  <c r="O96" i="77"/>
  <c r="O95" i="77"/>
  <c r="O94" i="77"/>
  <c r="N93" i="77"/>
  <c r="M93" i="77"/>
  <c r="L93" i="77"/>
  <c r="J93" i="77"/>
  <c r="I93" i="77"/>
  <c r="H93" i="77"/>
  <c r="G93" i="77"/>
  <c r="F93" i="77"/>
  <c r="E93" i="77"/>
  <c r="D93" i="77"/>
  <c r="C93" i="77"/>
  <c r="O93" i="77" s="1"/>
  <c r="O92" i="77"/>
  <c r="O91" i="77"/>
  <c r="O90" i="77"/>
  <c r="O89" i="77"/>
  <c r="O88" i="77"/>
  <c r="O87" i="77"/>
  <c r="O86" i="77"/>
  <c r="O85" i="77"/>
  <c r="O84" i="77"/>
  <c r="O83" i="77"/>
  <c r="O82" i="77"/>
  <c r="O81" i="77"/>
  <c r="O80" i="77"/>
  <c r="O79" i="77"/>
  <c r="N77" i="77"/>
  <c r="M77" i="77"/>
  <c r="L77" i="77"/>
  <c r="J77" i="77"/>
  <c r="I77" i="77"/>
  <c r="H77" i="77"/>
  <c r="G77" i="77"/>
  <c r="F77" i="77"/>
  <c r="E77" i="77"/>
  <c r="D77" i="77"/>
  <c r="C77" i="77"/>
  <c r="O76" i="77"/>
  <c r="M74" i="77"/>
  <c r="I74" i="77"/>
  <c r="E74" i="77"/>
  <c r="N73" i="77"/>
  <c r="N74" i="77" s="1"/>
  <c r="M73" i="77"/>
  <c r="L73" i="77"/>
  <c r="L74" i="77" s="1"/>
  <c r="J73" i="77"/>
  <c r="J74" i="77" s="1"/>
  <c r="I73" i="77"/>
  <c r="H73" i="77"/>
  <c r="H74" i="77" s="1"/>
  <c r="G73" i="77"/>
  <c r="G74" i="77" s="1"/>
  <c r="F73" i="77"/>
  <c r="F74" i="77" s="1"/>
  <c r="E73" i="77"/>
  <c r="D73" i="77"/>
  <c r="D74" i="77" s="1"/>
  <c r="C73" i="77"/>
  <c r="C74" i="77" s="1"/>
  <c r="O72" i="77"/>
  <c r="O71" i="77"/>
  <c r="O70" i="77"/>
  <c r="O69" i="77"/>
  <c r="O68" i="77"/>
  <c r="N67" i="77"/>
  <c r="M67" i="77"/>
  <c r="L67" i="77"/>
  <c r="J67" i="77"/>
  <c r="I67" i="77"/>
  <c r="H67" i="77"/>
  <c r="G67" i="77"/>
  <c r="F67" i="77"/>
  <c r="E67" i="77"/>
  <c r="D67" i="77"/>
  <c r="C67" i="77"/>
  <c r="O67" i="77" s="1"/>
  <c r="O66" i="77"/>
  <c r="O65" i="77"/>
  <c r="O64" i="77"/>
  <c r="O63" i="77"/>
  <c r="O62" i="77"/>
  <c r="O61" i="77"/>
  <c r="O60" i="77"/>
  <c r="O59" i="77"/>
  <c r="O58" i="77"/>
  <c r="O57" i="77"/>
  <c r="O56" i="77"/>
  <c r="O55" i="77"/>
  <c r="O54" i="77"/>
  <c r="O53" i="77"/>
  <c r="C51" i="77"/>
  <c r="N50" i="77"/>
  <c r="N51" i="77" s="1"/>
  <c r="M50" i="77"/>
  <c r="M51" i="77" s="1"/>
  <c r="L50" i="77"/>
  <c r="L51" i="77" s="1"/>
  <c r="J50" i="77"/>
  <c r="J51" i="77" s="1"/>
  <c r="I50" i="77"/>
  <c r="I51" i="77" s="1"/>
  <c r="H50" i="77"/>
  <c r="G50" i="77"/>
  <c r="F50" i="77"/>
  <c r="F51" i="77" s="1"/>
  <c r="E50" i="77"/>
  <c r="E51" i="77" s="1"/>
  <c r="D50" i="77"/>
  <c r="D51" i="77" s="1"/>
  <c r="C50" i="77"/>
  <c r="O50" i="77" s="1"/>
  <c r="O49" i="77"/>
  <c r="O48" i="77"/>
  <c r="O47" i="77"/>
  <c r="O46" i="77"/>
  <c r="O45" i="77"/>
  <c r="N44" i="77"/>
  <c r="M44" i="77"/>
  <c r="L44" i="77"/>
  <c r="J44" i="77"/>
  <c r="I44" i="77"/>
  <c r="H44" i="77"/>
  <c r="G44" i="77"/>
  <c r="G51" i="77" s="1"/>
  <c r="F44" i="77"/>
  <c r="E44" i="77"/>
  <c r="D44" i="77"/>
  <c r="C44" i="77"/>
  <c r="O43" i="77"/>
  <c r="O42" i="77"/>
  <c r="O41" i="77"/>
  <c r="O40" i="77"/>
  <c r="O39" i="77"/>
  <c r="O38" i="77"/>
  <c r="O37" i="77"/>
  <c r="O36" i="77"/>
  <c r="O35" i="77"/>
  <c r="O34" i="77"/>
  <c r="O33" i="77"/>
  <c r="O32" i="77"/>
  <c r="O31" i="77"/>
  <c r="O30" i="77"/>
  <c r="M28" i="77"/>
  <c r="I28" i="77"/>
  <c r="E28" i="77"/>
  <c r="N27" i="77"/>
  <c r="N28" i="77" s="1"/>
  <c r="M27" i="77"/>
  <c r="L27" i="77"/>
  <c r="L28" i="77" s="1"/>
  <c r="J27" i="77"/>
  <c r="J28" i="77" s="1"/>
  <c r="I27" i="77"/>
  <c r="H27" i="77"/>
  <c r="G27" i="77"/>
  <c r="F27" i="77"/>
  <c r="F28" i="77" s="1"/>
  <c r="E27" i="77"/>
  <c r="D27" i="77"/>
  <c r="D28" i="77" s="1"/>
  <c r="C27" i="77"/>
  <c r="C28" i="77" s="1"/>
  <c r="O26" i="77"/>
  <c r="O25" i="77"/>
  <c r="O24" i="77"/>
  <c r="O23" i="77"/>
  <c r="O22" i="77"/>
  <c r="N21" i="77"/>
  <c r="M21" i="77"/>
  <c r="L21" i="77"/>
  <c r="J21" i="77"/>
  <c r="I21" i="77"/>
  <c r="H21" i="77"/>
  <c r="G21" i="77"/>
  <c r="F21" i="77"/>
  <c r="E21" i="77"/>
  <c r="D21" i="77"/>
  <c r="C21" i="77"/>
  <c r="O20" i="77"/>
  <c r="O19" i="77"/>
  <c r="O18" i="77"/>
  <c r="O17" i="77"/>
  <c r="O16" i="77"/>
  <c r="O15" i="77"/>
  <c r="O14" i="77"/>
  <c r="O13" i="77"/>
  <c r="O12" i="77"/>
  <c r="O11" i="77"/>
  <c r="O10" i="77"/>
  <c r="O9" i="77"/>
  <c r="O8" i="77"/>
  <c r="O7" i="77"/>
  <c r="N122" i="76"/>
  <c r="N123" i="76" s="1"/>
  <c r="M122" i="76"/>
  <c r="M123" i="76" s="1"/>
  <c r="L122" i="76"/>
  <c r="L123" i="76" s="1"/>
  <c r="O121" i="76"/>
  <c r="P121" i="76" s="1"/>
  <c r="O120" i="76"/>
  <c r="P120" i="76" s="1"/>
  <c r="O119" i="76"/>
  <c r="P119" i="76" s="1"/>
  <c r="O118" i="76"/>
  <c r="P118" i="76" s="1"/>
  <c r="O117" i="76"/>
  <c r="P117" i="76" s="1"/>
  <c r="N116" i="76"/>
  <c r="M116" i="76"/>
  <c r="L116" i="76"/>
  <c r="O116" i="76"/>
  <c r="P116" i="76" s="1"/>
  <c r="O115" i="76"/>
  <c r="P115" i="76" s="1"/>
  <c r="O114" i="76"/>
  <c r="P114" i="76" s="1"/>
  <c r="O113" i="76"/>
  <c r="P113" i="76" s="1"/>
  <c r="O112" i="76"/>
  <c r="P112" i="76" s="1"/>
  <c r="O111" i="76"/>
  <c r="P111" i="76" s="1"/>
  <c r="O110" i="76"/>
  <c r="P110" i="76" s="1"/>
  <c r="O109" i="76"/>
  <c r="P109" i="76" s="1"/>
  <c r="O108" i="76"/>
  <c r="P108" i="76" s="1"/>
  <c r="O107" i="76"/>
  <c r="P107" i="76" s="1"/>
  <c r="O106" i="76"/>
  <c r="P106" i="76" s="1"/>
  <c r="O105" i="76"/>
  <c r="P105" i="76" s="1"/>
  <c r="O104" i="76"/>
  <c r="P104" i="76" s="1"/>
  <c r="O103" i="76"/>
  <c r="P103" i="76" s="1"/>
  <c r="O102" i="76"/>
  <c r="P102" i="76" s="1"/>
  <c r="G100" i="76"/>
  <c r="C100" i="76"/>
  <c r="O100" i="76" s="1"/>
  <c r="N99" i="76"/>
  <c r="N100" i="76" s="1"/>
  <c r="M99" i="76"/>
  <c r="M100" i="76" s="1"/>
  <c r="L99" i="76"/>
  <c r="L100" i="76" s="1"/>
  <c r="J99" i="76"/>
  <c r="J100" i="76" s="1"/>
  <c r="I99" i="76"/>
  <c r="I100" i="76" s="1"/>
  <c r="H99" i="76"/>
  <c r="H100" i="76" s="1"/>
  <c r="G99" i="76"/>
  <c r="F99" i="76"/>
  <c r="F100" i="76" s="1"/>
  <c r="E99" i="76"/>
  <c r="E100" i="76" s="1"/>
  <c r="D99" i="76"/>
  <c r="D100" i="76" s="1"/>
  <c r="C99" i="76"/>
  <c r="O99" i="76" s="1"/>
  <c r="O98" i="76"/>
  <c r="O97" i="76"/>
  <c r="O96" i="76"/>
  <c r="O95" i="76"/>
  <c r="O94" i="76"/>
  <c r="N93" i="76"/>
  <c r="M93" i="76"/>
  <c r="L93" i="76"/>
  <c r="J93" i="76"/>
  <c r="I93" i="76"/>
  <c r="H93" i="76"/>
  <c r="G93" i="76"/>
  <c r="F93" i="76"/>
  <c r="E93" i="76"/>
  <c r="D93" i="76"/>
  <c r="C93" i="76"/>
  <c r="O93" i="76" s="1"/>
  <c r="O92" i="76"/>
  <c r="O91" i="76"/>
  <c r="O90" i="76"/>
  <c r="O89" i="76"/>
  <c r="O88" i="76"/>
  <c r="O87" i="76"/>
  <c r="O86" i="76"/>
  <c r="O85" i="76"/>
  <c r="O84" i="76"/>
  <c r="O83" i="76"/>
  <c r="O82" i="76"/>
  <c r="O81" i="76"/>
  <c r="O80" i="76"/>
  <c r="O79" i="76"/>
  <c r="N77" i="76"/>
  <c r="M77" i="76"/>
  <c r="L77" i="76"/>
  <c r="J77" i="76"/>
  <c r="I77" i="76"/>
  <c r="H77" i="76"/>
  <c r="G77" i="76"/>
  <c r="F77" i="76"/>
  <c r="E77" i="76"/>
  <c r="D77" i="76"/>
  <c r="C77" i="76"/>
  <c r="O77" i="76" s="1"/>
  <c r="O76" i="76"/>
  <c r="G74" i="76"/>
  <c r="C74" i="76"/>
  <c r="N73" i="76"/>
  <c r="N74" i="76" s="1"/>
  <c r="M73" i="76"/>
  <c r="M74" i="76" s="1"/>
  <c r="L73" i="76"/>
  <c r="L74" i="76" s="1"/>
  <c r="J73" i="76"/>
  <c r="J74" i="76" s="1"/>
  <c r="I73" i="76"/>
  <c r="I74" i="76" s="1"/>
  <c r="H73" i="76"/>
  <c r="H74" i="76" s="1"/>
  <c r="G73" i="76"/>
  <c r="F73" i="76"/>
  <c r="F74" i="76" s="1"/>
  <c r="E73" i="76"/>
  <c r="E74" i="76" s="1"/>
  <c r="D73" i="76"/>
  <c r="D74" i="76" s="1"/>
  <c r="C73" i="76"/>
  <c r="O73" i="76" s="1"/>
  <c r="O72" i="76"/>
  <c r="O71" i="76"/>
  <c r="O70" i="76"/>
  <c r="O69" i="76"/>
  <c r="O68" i="76"/>
  <c r="N67" i="76"/>
  <c r="M67" i="76"/>
  <c r="L67" i="76"/>
  <c r="J67" i="76"/>
  <c r="I67" i="76"/>
  <c r="H67" i="76"/>
  <c r="G67" i="76"/>
  <c r="F67" i="76"/>
  <c r="E67" i="76"/>
  <c r="D67" i="76"/>
  <c r="C67" i="76"/>
  <c r="O67" i="76" s="1"/>
  <c r="O66" i="76"/>
  <c r="O65" i="76"/>
  <c r="O64" i="76"/>
  <c r="O63" i="76"/>
  <c r="O62" i="76"/>
  <c r="O61" i="76"/>
  <c r="O60" i="76"/>
  <c r="O59" i="76"/>
  <c r="O58" i="76"/>
  <c r="O57" i="76"/>
  <c r="O56" i="76"/>
  <c r="O55" i="76"/>
  <c r="O54" i="76"/>
  <c r="O53" i="76"/>
  <c r="P53" i="76" s="1"/>
  <c r="M51" i="76"/>
  <c r="E51" i="76"/>
  <c r="N50" i="76"/>
  <c r="N51" i="76" s="1"/>
  <c r="M50" i="76"/>
  <c r="L50" i="76"/>
  <c r="L51" i="76" s="1"/>
  <c r="J50" i="76"/>
  <c r="J51" i="76" s="1"/>
  <c r="I50" i="76"/>
  <c r="I51" i="76" s="1"/>
  <c r="H50" i="76"/>
  <c r="H51" i="76" s="1"/>
  <c r="G50" i="76"/>
  <c r="F50" i="76"/>
  <c r="F51" i="76" s="1"/>
  <c r="E50" i="76"/>
  <c r="D50" i="76"/>
  <c r="D51" i="76" s="1"/>
  <c r="C50" i="76"/>
  <c r="C51" i="76" s="1"/>
  <c r="O49" i="76"/>
  <c r="O48" i="76"/>
  <c r="O47" i="76"/>
  <c r="O46" i="76"/>
  <c r="O45" i="76"/>
  <c r="N44" i="76"/>
  <c r="M44" i="76"/>
  <c r="L44" i="76"/>
  <c r="J44" i="76"/>
  <c r="I44" i="76"/>
  <c r="H44" i="76"/>
  <c r="G44" i="76"/>
  <c r="F44" i="76"/>
  <c r="E44" i="76"/>
  <c r="D44" i="76"/>
  <c r="C44" i="76"/>
  <c r="O43" i="76"/>
  <c r="O42" i="76"/>
  <c r="O41" i="76"/>
  <c r="O40" i="76"/>
  <c r="O39" i="76"/>
  <c r="O38" i="76"/>
  <c r="O37" i="76"/>
  <c r="O36" i="76"/>
  <c r="P36" i="76" s="1"/>
  <c r="O35" i="76"/>
  <c r="O34" i="76"/>
  <c r="O33" i="76"/>
  <c r="O32" i="76"/>
  <c r="O31" i="76"/>
  <c r="O30" i="76"/>
  <c r="G28" i="76"/>
  <c r="C28" i="76"/>
  <c r="N27" i="76"/>
  <c r="N28" i="76" s="1"/>
  <c r="M27" i="76"/>
  <c r="M28" i="76" s="1"/>
  <c r="L27" i="76"/>
  <c r="L28" i="76" s="1"/>
  <c r="J27" i="76"/>
  <c r="J28" i="76" s="1"/>
  <c r="I27" i="76"/>
  <c r="I28" i="76" s="1"/>
  <c r="H27" i="76"/>
  <c r="H28" i="76" s="1"/>
  <c r="G27" i="76"/>
  <c r="F27" i="76"/>
  <c r="F28" i="76" s="1"/>
  <c r="E27" i="76"/>
  <c r="E28" i="76" s="1"/>
  <c r="D27" i="76"/>
  <c r="D28" i="76" s="1"/>
  <c r="C27" i="76"/>
  <c r="O27" i="76" s="1"/>
  <c r="O26" i="76"/>
  <c r="O25" i="76"/>
  <c r="O24" i="76"/>
  <c r="O23" i="76"/>
  <c r="O22" i="76"/>
  <c r="N21" i="76"/>
  <c r="M21" i="76"/>
  <c r="L21" i="76"/>
  <c r="J21" i="76"/>
  <c r="I21" i="76"/>
  <c r="H21" i="76"/>
  <c r="G21" i="76"/>
  <c r="F21" i="76"/>
  <c r="E21" i="76"/>
  <c r="D21" i="76"/>
  <c r="C21" i="76"/>
  <c r="O21" i="76" s="1"/>
  <c r="O20" i="76"/>
  <c r="O19" i="76"/>
  <c r="O18" i="76"/>
  <c r="O17" i="76"/>
  <c r="O16" i="76"/>
  <c r="O15" i="76"/>
  <c r="O14" i="76"/>
  <c r="O13" i="76"/>
  <c r="O12" i="76"/>
  <c r="O11" i="76"/>
  <c r="O10" i="76"/>
  <c r="O9" i="76"/>
  <c r="O8" i="76"/>
  <c r="O7" i="76"/>
  <c r="O25" i="87" l="1"/>
  <c r="O12" i="87"/>
  <c r="O34" i="83"/>
  <c r="O11" i="83"/>
  <c r="F150" i="82"/>
  <c r="J150" i="82"/>
  <c r="D150" i="82"/>
  <c r="H150" i="82"/>
  <c r="E150" i="82"/>
  <c r="I150" i="82"/>
  <c r="G150" i="82"/>
  <c r="K150" i="82"/>
  <c r="E146" i="81"/>
  <c r="G146" i="81"/>
  <c r="F146" i="81"/>
  <c r="D146" i="81"/>
  <c r="H146" i="81"/>
  <c r="O12" i="81"/>
  <c r="J146" i="81"/>
  <c r="I146" i="81"/>
  <c r="C51" i="78"/>
  <c r="C122" i="78"/>
  <c r="D28" i="78"/>
  <c r="H28" i="78"/>
  <c r="D123" i="78"/>
  <c r="E28" i="78"/>
  <c r="I28" i="78"/>
  <c r="F28" i="78"/>
  <c r="J28" i="78"/>
  <c r="C28" i="78"/>
  <c r="G28" i="78"/>
  <c r="C116" i="78"/>
  <c r="H51" i="77"/>
  <c r="O44" i="77"/>
  <c r="H28" i="77"/>
  <c r="O108" i="77"/>
  <c r="O21" i="77"/>
  <c r="G123" i="77"/>
  <c r="O123" i="77" s="1"/>
  <c r="G28" i="77"/>
  <c r="G51" i="76"/>
  <c r="O44" i="76"/>
  <c r="P44" i="76" s="1"/>
  <c r="O122" i="76"/>
  <c r="P122" i="76" s="1"/>
  <c r="Z57" i="80"/>
  <c r="P150" i="82"/>
  <c r="Z57" i="79"/>
  <c r="Z87" i="79"/>
  <c r="F117" i="79"/>
  <c r="Z28" i="80"/>
  <c r="AA28" i="80"/>
  <c r="Z28" i="79"/>
  <c r="C57" i="79"/>
  <c r="AA57" i="79" s="1"/>
  <c r="C87" i="79"/>
  <c r="AA87" i="79" s="1"/>
  <c r="C57" i="80"/>
  <c r="AA57" i="80" s="1"/>
  <c r="C86" i="80"/>
  <c r="AA86" i="80" s="1"/>
  <c r="C146" i="81"/>
  <c r="P149" i="82"/>
  <c r="N15" i="86"/>
  <c r="Z27" i="80"/>
  <c r="D115" i="80"/>
  <c r="G115" i="80" s="1"/>
  <c r="G110" i="79"/>
  <c r="AA27" i="80"/>
  <c r="E123" i="78"/>
  <c r="I123" i="78"/>
  <c r="F123" i="78"/>
  <c r="J123" i="78"/>
  <c r="G123" i="78"/>
  <c r="H123" i="78"/>
  <c r="O51" i="76"/>
  <c r="P51" i="76" s="1"/>
  <c r="O51" i="77"/>
  <c r="O116" i="77"/>
  <c r="O122" i="77"/>
  <c r="O28" i="76"/>
  <c r="O74" i="76"/>
  <c r="P74" i="76" s="1"/>
  <c r="O28" i="77"/>
  <c r="O74" i="77"/>
  <c r="O99" i="77"/>
  <c r="O104" i="77"/>
  <c r="O50" i="76"/>
  <c r="O27" i="77"/>
  <c r="O73" i="77"/>
  <c r="O117" i="77"/>
  <c r="O102" i="77"/>
  <c r="O146" i="81" l="1"/>
  <c r="C123" i="78"/>
  <c r="O123" i="76"/>
  <c r="P123" i="76" s="1"/>
  <c r="F115" i="80"/>
  <c r="J56" i="49" l="1"/>
  <c r="I56" i="49"/>
  <c r="H56" i="49"/>
  <c r="G56" i="49"/>
  <c r="F56" i="49"/>
  <c r="E56" i="49"/>
  <c r="D56" i="49"/>
  <c r="C56" i="49"/>
  <c r="J55" i="49"/>
  <c r="I55" i="49"/>
  <c r="H55" i="49"/>
  <c r="G55" i="49"/>
  <c r="F55" i="49"/>
  <c r="E55" i="49"/>
  <c r="D55" i="49"/>
  <c r="C55" i="49"/>
  <c r="J54" i="49"/>
  <c r="I54" i="49"/>
  <c r="H54" i="49"/>
  <c r="G54" i="49"/>
  <c r="F54" i="49"/>
  <c r="E54" i="49"/>
  <c r="E51" i="49" s="1"/>
  <c r="D54" i="49"/>
  <c r="C54" i="49"/>
  <c r="J53" i="49"/>
  <c r="I53" i="49"/>
  <c r="H53" i="49"/>
  <c r="G53" i="49"/>
  <c r="F53" i="49"/>
  <c r="E53" i="49"/>
  <c r="D53" i="49"/>
  <c r="C53" i="49"/>
  <c r="J52" i="49"/>
  <c r="I52" i="49"/>
  <c r="H52" i="49"/>
  <c r="G52" i="49"/>
  <c r="F52" i="49"/>
  <c r="E52" i="49"/>
  <c r="D52" i="49"/>
  <c r="C52" i="49"/>
  <c r="J51" i="49"/>
  <c r="I51" i="49"/>
  <c r="H51" i="49"/>
  <c r="G51" i="49"/>
  <c r="F51" i="49"/>
  <c r="D51" i="49"/>
  <c r="C51" i="49"/>
  <c r="J45" i="49"/>
  <c r="I45" i="49"/>
  <c r="H45" i="49"/>
  <c r="G45" i="49"/>
  <c r="F45" i="49"/>
  <c r="E45" i="49"/>
  <c r="D45" i="49"/>
  <c r="C45" i="49"/>
  <c r="J39" i="49"/>
  <c r="I39" i="49"/>
  <c r="H39" i="49"/>
  <c r="G39" i="49"/>
  <c r="F39" i="49"/>
  <c r="E39" i="49"/>
  <c r="D39" i="49"/>
  <c r="C39" i="49"/>
  <c r="J33" i="49"/>
  <c r="I33" i="49"/>
  <c r="H33" i="49"/>
  <c r="G33" i="49"/>
  <c r="F33" i="49"/>
  <c r="E33" i="49"/>
  <c r="D33" i="49"/>
  <c r="C33" i="49"/>
  <c r="R77" i="48"/>
  <c r="R76" i="48"/>
  <c r="R75" i="48"/>
  <c r="R74" i="48"/>
  <c r="R73" i="48"/>
  <c r="Q72" i="48"/>
  <c r="P72" i="48"/>
  <c r="O72" i="48"/>
  <c r="N72" i="48"/>
  <c r="M72" i="48"/>
  <c r="L72" i="48"/>
  <c r="K72" i="48"/>
  <c r="J72" i="48"/>
  <c r="I72" i="48"/>
  <c r="H72" i="48"/>
  <c r="G72" i="48"/>
  <c r="F72" i="48"/>
  <c r="E72" i="48"/>
  <c r="D72" i="48"/>
  <c r="R72" i="48" s="1"/>
  <c r="C72" i="48"/>
  <c r="R71" i="48"/>
  <c r="R70" i="48"/>
  <c r="R69" i="48"/>
  <c r="R68" i="48"/>
  <c r="R67" i="48"/>
  <c r="Q66" i="48"/>
  <c r="P66" i="48"/>
  <c r="O66" i="48"/>
  <c r="N66" i="48"/>
  <c r="M66" i="48"/>
  <c r="L66" i="48"/>
  <c r="K66" i="48"/>
  <c r="J66" i="48"/>
  <c r="I66" i="48"/>
  <c r="H66" i="48"/>
  <c r="G66" i="48"/>
  <c r="F66" i="48"/>
  <c r="E66" i="48"/>
  <c r="D66" i="48"/>
  <c r="C66" i="48"/>
  <c r="R66" i="48" s="1"/>
  <c r="R65" i="48"/>
  <c r="R64" i="48"/>
  <c r="R63" i="48"/>
  <c r="R62" i="48"/>
  <c r="R61" i="48"/>
  <c r="Q60" i="48"/>
  <c r="P60" i="48"/>
  <c r="O60" i="48"/>
  <c r="N60" i="48"/>
  <c r="M60" i="48"/>
  <c r="L60" i="48"/>
  <c r="K60" i="48"/>
  <c r="J60" i="48"/>
  <c r="I60" i="48"/>
  <c r="H60" i="48"/>
  <c r="G60" i="48"/>
  <c r="F60" i="48"/>
  <c r="E60" i="48"/>
  <c r="D60" i="48"/>
  <c r="R60" i="48" s="1"/>
  <c r="C60" i="48"/>
  <c r="R59" i="48"/>
  <c r="R58" i="48"/>
  <c r="R57" i="48"/>
  <c r="R56" i="48"/>
  <c r="R55" i="48"/>
  <c r="Q54" i="48"/>
  <c r="P54" i="48"/>
  <c r="O54" i="48"/>
  <c r="N54" i="48"/>
  <c r="M54" i="48"/>
  <c r="L54" i="48"/>
  <c r="K54" i="48"/>
  <c r="J54" i="48"/>
  <c r="I54" i="48"/>
  <c r="H54" i="48"/>
  <c r="G54" i="48"/>
  <c r="F54" i="48"/>
  <c r="E54" i="48"/>
  <c r="D54" i="48"/>
  <c r="C54" i="48"/>
  <c r="R54" i="48" s="1"/>
  <c r="R53" i="48"/>
  <c r="R52" i="48"/>
  <c r="R51" i="48"/>
  <c r="R50" i="48"/>
  <c r="R49" i="48"/>
  <c r="Q48" i="48"/>
  <c r="P48" i="48"/>
  <c r="O48" i="48"/>
  <c r="N48" i="48"/>
  <c r="M48" i="48"/>
  <c r="L48" i="48"/>
  <c r="K48" i="48"/>
  <c r="J48" i="48"/>
  <c r="I48" i="48"/>
  <c r="H48" i="48"/>
  <c r="G48" i="48"/>
  <c r="F48" i="48"/>
  <c r="R48" i="48" s="1"/>
  <c r="E48" i="48"/>
  <c r="D48" i="48"/>
  <c r="C48" i="48"/>
  <c r="R47" i="48"/>
  <c r="R46" i="48"/>
  <c r="R45" i="48"/>
  <c r="R44" i="48"/>
  <c r="R43" i="48"/>
  <c r="Q42" i="48"/>
  <c r="P42" i="48"/>
  <c r="O42" i="48"/>
  <c r="N42" i="48"/>
  <c r="M42" i="48"/>
  <c r="L42" i="48"/>
  <c r="K42" i="48"/>
  <c r="J42" i="48"/>
  <c r="I42" i="48"/>
  <c r="H42" i="48"/>
  <c r="G42" i="48"/>
  <c r="F42" i="48"/>
  <c r="E42" i="48"/>
  <c r="D42" i="48"/>
  <c r="C42" i="48"/>
  <c r="R42" i="48" s="1"/>
  <c r="R41" i="48"/>
  <c r="R40" i="48"/>
  <c r="R39" i="48"/>
  <c r="R38" i="48"/>
  <c r="R37" i="48"/>
  <c r="Q36" i="48"/>
  <c r="P36" i="48"/>
  <c r="O36" i="48"/>
  <c r="N36" i="48"/>
  <c r="M36" i="48"/>
  <c r="L36" i="48"/>
  <c r="K36" i="48"/>
  <c r="J36" i="48"/>
  <c r="I36" i="48"/>
  <c r="H36" i="48"/>
  <c r="G36" i="48"/>
  <c r="F36" i="48"/>
  <c r="E36" i="48"/>
  <c r="D36" i="48"/>
  <c r="R36" i="48" s="1"/>
  <c r="C36" i="48"/>
  <c r="R35" i="48"/>
  <c r="R34" i="48"/>
  <c r="R33" i="48"/>
  <c r="R32" i="48"/>
  <c r="R31" i="48"/>
  <c r="R30" i="48" s="1"/>
  <c r="Q30" i="48"/>
  <c r="P30" i="48"/>
  <c r="O30" i="48"/>
  <c r="N30" i="48"/>
  <c r="M30" i="48"/>
  <c r="L30" i="48"/>
  <c r="K30" i="48"/>
  <c r="J30" i="48"/>
  <c r="I30" i="48"/>
  <c r="H30" i="48"/>
  <c r="G30" i="48"/>
  <c r="F30" i="48"/>
  <c r="E30" i="48"/>
  <c r="D30" i="48"/>
  <c r="C30" i="48"/>
  <c r="S66" i="15"/>
  <c r="S65" i="15"/>
  <c r="S64" i="15"/>
  <c r="S63" i="15"/>
  <c r="S62" i="15"/>
  <c r="R61" i="15"/>
  <c r="Q61" i="15"/>
  <c r="P61" i="15"/>
  <c r="O61" i="15"/>
  <c r="N61" i="15"/>
  <c r="M61" i="15"/>
  <c r="L61" i="15"/>
  <c r="K61" i="15"/>
  <c r="J61" i="15"/>
  <c r="I61" i="15"/>
  <c r="H61" i="15"/>
  <c r="G61" i="15"/>
  <c r="F61" i="15"/>
  <c r="E61" i="15"/>
  <c r="D61" i="15"/>
  <c r="S60" i="15"/>
  <c r="S59" i="15"/>
  <c r="S58" i="15"/>
  <c r="S57" i="15"/>
  <c r="S56" i="15"/>
  <c r="R55" i="15"/>
  <c r="Q55" i="15"/>
  <c r="P55" i="15"/>
  <c r="O55" i="15"/>
  <c r="N55" i="15"/>
  <c r="M55" i="15"/>
  <c r="L55" i="15"/>
  <c r="K55" i="15"/>
  <c r="J55" i="15"/>
  <c r="I55" i="15"/>
  <c r="H55" i="15"/>
  <c r="G55" i="15"/>
  <c r="F55" i="15"/>
  <c r="E55" i="15"/>
  <c r="D55" i="15"/>
  <c r="S54" i="15"/>
  <c r="S53" i="15"/>
  <c r="S52" i="15"/>
  <c r="S51" i="15"/>
  <c r="S50" i="15"/>
  <c r="R49" i="15"/>
  <c r="Q49" i="15"/>
  <c r="P49" i="15"/>
  <c r="O49" i="15"/>
  <c r="N49" i="15"/>
  <c r="M49" i="15"/>
  <c r="L49" i="15"/>
  <c r="K49" i="15"/>
  <c r="J49" i="15"/>
  <c r="I49" i="15"/>
  <c r="H49" i="15"/>
  <c r="G49" i="15"/>
  <c r="F49" i="15"/>
  <c r="E49" i="15"/>
  <c r="D49" i="15"/>
  <c r="S48" i="15"/>
  <c r="S47" i="15"/>
  <c r="S46" i="15"/>
  <c r="S45" i="15"/>
  <c r="S44" i="15"/>
  <c r="R43" i="15"/>
  <c r="Q43" i="15"/>
  <c r="P43" i="15"/>
  <c r="O43" i="15"/>
  <c r="N43" i="15"/>
  <c r="M43" i="15"/>
  <c r="L43" i="15"/>
  <c r="K43" i="15"/>
  <c r="J43" i="15"/>
  <c r="I43" i="15"/>
  <c r="H43" i="15"/>
  <c r="G43" i="15"/>
  <c r="F43" i="15"/>
  <c r="E43" i="15"/>
  <c r="D43" i="15"/>
  <c r="S42" i="15"/>
  <c r="S41" i="15"/>
  <c r="S40" i="15"/>
  <c r="S39" i="15"/>
  <c r="S38" i="15"/>
  <c r="R37" i="15"/>
  <c r="Q37" i="15"/>
  <c r="P37" i="15"/>
  <c r="O37" i="15"/>
  <c r="N37" i="15"/>
  <c r="M37" i="15"/>
  <c r="L37" i="15"/>
  <c r="K37" i="15"/>
  <c r="J37" i="15"/>
  <c r="I37" i="15"/>
  <c r="H37" i="15"/>
  <c r="G37" i="15"/>
  <c r="F37" i="15"/>
  <c r="E37" i="15"/>
  <c r="D37" i="15"/>
  <c r="S36" i="15"/>
  <c r="S35" i="15"/>
  <c r="S34" i="15"/>
  <c r="S33" i="15"/>
  <c r="S32" i="15"/>
  <c r="R31" i="15"/>
  <c r="Q31" i="15"/>
  <c r="P31" i="15"/>
  <c r="O31" i="15"/>
  <c r="N31" i="15"/>
  <c r="M31" i="15"/>
  <c r="L31" i="15"/>
  <c r="K31" i="15"/>
  <c r="J31" i="15"/>
  <c r="I31" i="15"/>
  <c r="H31" i="15"/>
  <c r="G31" i="15"/>
  <c r="F31" i="15"/>
  <c r="E31" i="15"/>
  <c r="D31" i="15"/>
  <c r="S30" i="15"/>
  <c r="S29" i="15"/>
  <c r="S28" i="15"/>
  <c r="S27" i="15"/>
  <c r="S26" i="15"/>
  <c r="R25" i="15"/>
  <c r="Q25" i="15"/>
  <c r="P25" i="15"/>
  <c r="O25" i="15"/>
  <c r="N25" i="15"/>
  <c r="M25" i="15"/>
  <c r="L25" i="15"/>
  <c r="K25" i="15"/>
  <c r="J25" i="15"/>
  <c r="I25" i="15"/>
  <c r="H25" i="15"/>
  <c r="G25" i="15"/>
  <c r="F25" i="15"/>
  <c r="E25" i="15"/>
  <c r="D25" i="15"/>
  <c r="S24" i="15"/>
  <c r="S23" i="15"/>
  <c r="S22" i="15"/>
  <c r="S21" i="15"/>
  <c r="S20" i="15"/>
  <c r="R19" i="15"/>
  <c r="Q19" i="15"/>
  <c r="P19" i="15"/>
  <c r="O19" i="15"/>
  <c r="N19" i="15"/>
  <c r="M19" i="15"/>
  <c r="L19" i="15"/>
  <c r="K19" i="15"/>
  <c r="J19" i="15"/>
  <c r="I19" i="15"/>
  <c r="H19" i="15"/>
  <c r="G19" i="15"/>
  <c r="F19" i="15"/>
  <c r="E19" i="15"/>
  <c r="D19" i="15"/>
  <c r="S37" i="15" l="1"/>
  <c r="S49" i="15"/>
  <c r="S19" i="15"/>
  <c r="S43" i="15"/>
  <c r="S61" i="15"/>
  <c r="S31" i="15"/>
  <c r="S55" i="15"/>
  <c r="S25" i="15"/>
  <c r="N13" i="34"/>
  <c r="M13" i="34"/>
  <c r="L13" i="34"/>
  <c r="K13" i="34"/>
  <c r="J13" i="34"/>
  <c r="I13" i="34"/>
  <c r="H13" i="34"/>
  <c r="G13" i="34"/>
  <c r="F13" i="34"/>
  <c r="E13" i="34"/>
  <c r="D13" i="34"/>
  <c r="C13" i="34"/>
  <c r="N12" i="34"/>
  <c r="M12" i="34"/>
  <c r="L12" i="34"/>
  <c r="K12" i="34"/>
  <c r="J12" i="34"/>
  <c r="I12" i="34"/>
  <c r="H12" i="34"/>
  <c r="G12" i="34"/>
  <c r="F12" i="34"/>
  <c r="E12" i="34"/>
  <c r="D12" i="34"/>
  <c r="C12" i="34"/>
  <c r="N11" i="34"/>
  <c r="M11" i="34"/>
  <c r="L11" i="34"/>
  <c r="K11" i="34"/>
  <c r="J11" i="34"/>
  <c r="I11" i="34"/>
  <c r="H11" i="34"/>
  <c r="G11" i="34"/>
  <c r="F11" i="34"/>
  <c r="E11" i="34"/>
  <c r="D11" i="34"/>
  <c r="C11" i="34"/>
  <c r="N10" i="34"/>
  <c r="M10" i="34"/>
  <c r="L10" i="34"/>
  <c r="K10" i="34"/>
  <c r="J10" i="34"/>
  <c r="I10" i="34"/>
  <c r="H10" i="34"/>
  <c r="G10" i="34"/>
  <c r="F10" i="34"/>
  <c r="E10" i="34"/>
  <c r="D10" i="34"/>
  <c r="C10" i="34"/>
  <c r="J9" i="34"/>
  <c r="I9" i="34"/>
  <c r="H9" i="34"/>
  <c r="G9" i="34"/>
  <c r="F9" i="34"/>
  <c r="E9" i="34"/>
  <c r="D9" i="34"/>
  <c r="C9" i="34"/>
  <c r="I12" i="14"/>
  <c r="H12" i="14"/>
  <c r="G12" i="14"/>
  <c r="F12" i="14"/>
  <c r="E12" i="14"/>
  <c r="D12" i="14"/>
  <c r="C12" i="14"/>
  <c r="I11" i="14"/>
  <c r="H11" i="14"/>
  <c r="G11" i="14"/>
  <c r="F11" i="14"/>
  <c r="E11" i="14"/>
  <c r="D11" i="14"/>
  <c r="C11" i="14"/>
  <c r="I10" i="14"/>
  <c r="H10" i="14"/>
  <c r="G10" i="14"/>
  <c r="F10" i="14"/>
  <c r="E10" i="14"/>
  <c r="D10" i="14"/>
  <c r="C10" i="14"/>
  <c r="I9" i="14"/>
  <c r="H9" i="14"/>
  <c r="G9" i="14"/>
  <c r="F9" i="14"/>
  <c r="E9" i="14"/>
  <c r="D9" i="14"/>
  <c r="C9" i="14"/>
  <c r="J8" i="14"/>
  <c r="I8" i="14"/>
  <c r="H8" i="14"/>
  <c r="G8" i="14"/>
  <c r="F8" i="14"/>
  <c r="E8" i="14"/>
  <c r="D8" i="14"/>
  <c r="C8" i="14"/>
  <c r="I5" i="38"/>
  <c r="I6" i="38"/>
  <c r="I7" i="38"/>
  <c r="I8" i="38"/>
  <c r="I10" i="38" s="1"/>
  <c r="I9" i="38"/>
  <c r="H9" i="38"/>
  <c r="G9" i="38"/>
  <c r="F9" i="38"/>
  <c r="E9" i="38"/>
  <c r="D9" i="38"/>
  <c r="C9" i="38"/>
  <c r="B9" i="38"/>
  <c r="H8" i="38"/>
  <c r="G8" i="38"/>
  <c r="F8" i="38"/>
  <c r="E8" i="38"/>
  <c r="D8" i="38"/>
  <c r="C8" i="38"/>
  <c r="B8" i="38"/>
  <c r="H7" i="38"/>
  <c r="G7" i="38"/>
  <c r="F7" i="38"/>
  <c r="E7" i="38"/>
  <c r="D7" i="38"/>
  <c r="C7" i="38"/>
  <c r="B7" i="38"/>
  <c r="H6" i="38"/>
  <c r="G6" i="38"/>
  <c r="F6" i="38"/>
  <c r="E6" i="38"/>
  <c r="D6" i="38"/>
  <c r="C6" i="38"/>
  <c r="B6" i="38"/>
  <c r="H5" i="38"/>
  <c r="G5" i="38"/>
  <c r="F5" i="38"/>
  <c r="E5" i="38"/>
  <c r="D5" i="38"/>
  <c r="C5" i="38"/>
  <c r="B5" i="38"/>
  <c r="C6" i="37"/>
  <c r="D6" i="37"/>
  <c r="E6" i="37"/>
  <c r="F6" i="37"/>
  <c r="G6" i="37"/>
  <c r="H6" i="37"/>
  <c r="I6" i="37"/>
  <c r="J6" i="37"/>
  <c r="C7" i="37"/>
  <c r="D7" i="37"/>
  <c r="E7" i="37"/>
  <c r="F7" i="37"/>
  <c r="G7" i="37"/>
  <c r="H7" i="37"/>
  <c r="I7" i="37"/>
  <c r="J7" i="37"/>
  <c r="C8" i="37"/>
  <c r="D8" i="37"/>
  <c r="E8" i="37"/>
  <c r="F8" i="37"/>
  <c r="G8" i="37"/>
  <c r="H8" i="37"/>
  <c r="I8" i="37"/>
  <c r="J8" i="37"/>
  <c r="C9" i="37"/>
  <c r="D9" i="37"/>
  <c r="E9" i="37"/>
  <c r="F9" i="37"/>
  <c r="G9" i="37"/>
  <c r="H9" i="37"/>
  <c r="I9" i="37"/>
  <c r="J9" i="37"/>
  <c r="D5" i="37"/>
  <c r="E5" i="37"/>
  <c r="F5" i="37"/>
  <c r="G5" i="37"/>
  <c r="H5" i="37"/>
  <c r="I5" i="37"/>
  <c r="J5" i="37"/>
  <c r="C5" i="37"/>
  <c r="J39" i="12"/>
  <c r="J40" i="12"/>
  <c r="J41" i="12"/>
  <c r="J42" i="12"/>
  <c r="J43" i="12"/>
  <c r="I43" i="12"/>
  <c r="H43" i="12"/>
  <c r="G43" i="12"/>
  <c r="F43" i="12"/>
  <c r="E43" i="12"/>
  <c r="D43" i="12"/>
  <c r="C43" i="12"/>
  <c r="I42" i="12"/>
  <c r="H42" i="12"/>
  <c r="G42" i="12"/>
  <c r="F42" i="12"/>
  <c r="E42" i="12"/>
  <c r="D42" i="12"/>
  <c r="C42" i="12"/>
  <c r="I41" i="12"/>
  <c r="H41" i="12"/>
  <c r="G41" i="12"/>
  <c r="F41" i="12"/>
  <c r="E41" i="12"/>
  <c r="D41" i="12"/>
  <c r="C41" i="12"/>
  <c r="I40" i="12"/>
  <c r="H40" i="12"/>
  <c r="G40" i="12"/>
  <c r="F40" i="12"/>
  <c r="E40" i="12"/>
  <c r="D40" i="12"/>
  <c r="C40" i="12"/>
  <c r="I39" i="12"/>
  <c r="I44" i="12" s="1"/>
  <c r="H39" i="12"/>
  <c r="G39" i="12"/>
  <c r="F39" i="12"/>
  <c r="E39" i="12"/>
  <c r="D39" i="12"/>
  <c r="C39" i="12"/>
  <c r="C44" i="12" l="1"/>
  <c r="J44" i="12"/>
  <c r="G44" i="12"/>
  <c r="F44" i="12"/>
  <c r="E44" i="12"/>
  <c r="D44" i="12"/>
  <c r="H44" i="12"/>
  <c r="O52" i="75" l="1"/>
  <c r="O51" i="75"/>
  <c r="N50" i="75"/>
  <c r="M50" i="75"/>
  <c r="L50" i="75"/>
  <c r="K50" i="75"/>
  <c r="O50" i="75"/>
  <c r="N49" i="75"/>
  <c r="M49" i="75"/>
  <c r="L49" i="75"/>
  <c r="K49" i="75"/>
  <c r="O49" i="75"/>
  <c r="N48" i="75"/>
  <c r="M48" i="75"/>
  <c r="L48" i="75"/>
  <c r="K48" i="75"/>
  <c r="O48" i="75"/>
  <c r="N47" i="75"/>
  <c r="N53" i="75" s="1"/>
  <c r="M47" i="75"/>
  <c r="M53" i="75" s="1"/>
  <c r="L47" i="75"/>
  <c r="L53" i="75" s="1"/>
  <c r="K47" i="75"/>
  <c r="K53" i="75" s="1"/>
  <c r="O46" i="75"/>
  <c r="O45" i="75"/>
  <c r="O44" i="75"/>
  <c r="N43" i="75"/>
  <c r="M43" i="75"/>
  <c r="L43" i="75"/>
  <c r="K43" i="75"/>
  <c r="O43" i="75"/>
  <c r="O42" i="75"/>
  <c r="O41" i="75"/>
  <c r="O40" i="75"/>
  <c r="N39" i="75"/>
  <c r="M39" i="75"/>
  <c r="L39" i="75"/>
  <c r="K39" i="75"/>
  <c r="O39" i="75"/>
  <c r="O38" i="75"/>
  <c r="O37" i="75"/>
  <c r="O36" i="75"/>
  <c r="N35" i="75"/>
  <c r="M35" i="75"/>
  <c r="L35" i="75"/>
  <c r="K35" i="75"/>
  <c r="O24" i="75"/>
  <c r="O23" i="75"/>
  <c r="N22" i="75"/>
  <c r="M22" i="75"/>
  <c r="L22" i="75"/>
  <c r="K22" i="75"/>
  <c r="O22" i="75"/>
  <c r="N21" i="75"/>
  <c r="M21" i="75"/>
  <c r="L21" i="75"/>
  <c r="K21" i="75"/>
  <c r="O21" i="75"/>
  <c r="N20" i="75"/>
  <c r="M20" i="75"/>
  <c r="L20" i="75"/>
  <c r="K20" i="75"/>
  <c r="O20" i="75"/>
  <c r="N19" i="75"/>
  <c r="N25" i="75" s="1"/>
  <c r="M19" i="75"/>
  <c r="M25" i="75" s="1"/>
  <c r="L19" i="75"/>
  <c r="L25" i="75" s="1"/>
  <c r="K19" i="75"/>
  <c r="K25" i="75" s="1"/>
  <c r="O19" i="75"/>
  <c r="O18" i="75"/>
  <c r="O17" i="75"/>
  <c r="O16" i="75"/>
  <c r="N15" i="75"/>
  <c r="M15" i="75"/>
  <c r="L15" i="75"/>
  <c r="K15" i="75"/>
  <c r="O15" i="75"/>
  <c r="O14" i="75"/>
  <c r="O13" i="75"/>
  <c r="O12" i="75"/>
  <c r="N11" i="75"/>
  <c r="M11" i="75"/>
  <c r="L11" i="75"/>
  <c r="K11" i="75"/>
  <c r="O11" i="75"/>
  <c r="O10" i="75"/>
  <c r="O9" i="75"/>
  <c r="O8" i="75"/>
  <c r="O7" i="75"/>
  <c r="N7" i="75"/>
  <c r="M7" i="75"/>
  <c r="L7" i="75"/>
  <c r="K7" i="75"/>
  <c r="O66" i="74"/>
  <c r="O65" i="74"/>
  <c r="O64" i="74"/>
  <c r="O63" i="74"/>
  <c r="O62" i="74"/>
  <c r="O61" i="74"/>
  <c r="O60" i="74"/>
  <c r="N59" i="74"/>
  <c r="M59" i="74"/>
  <c r="L59" i="74"/>
  <c r="K59" i="74"/>
  <c r="O59" i="74"/>
  <c r="O58" i="74"/>
  <c r="O57" i="74"/>
  <c r="O56" i="74"/>
  <c r="O55" i="74"/>
  <c r="O54" i="74"/>
  <c r="O53" i="74"/>
  <c r="N52" i="74"/>
  <c r="M52" i="74"/>
  <c r="L52" i="74"/>
  <c r="K52" i="74"/>
  <c r="O52" i="74"/>
  <c r="O51" i="74"/>
  <c r="O50" i="74"/>
  <c r="O49" i="74"/>
  <c r="O48" i="74"/>
  <c r="O47" i="74"/>
  <c r="O46" i="74"/>
  <c r="N45" i="74"/>
  <c r="M45" i="74"/>
  <c r="L45" i="74"/>
  <c r="K45" i="74"/>
  <c r="O45" i="74"/>
  <c r="O44" i="74"/>
  <c r="O43" i="74"/>
  <c r="O42" i="74"/>
  <c r="O41" i="74"/>
  <c r="O40" i="74"/>
  <c r="O39" i="74"/>
  <c r="N38" i="74"/>
  <c r="M38" i="74"/>
  <c r="L38" i="74"/>
  <c r="K38" i="74"/>
  <c r="O38" i="74"/>
  <c r="O37" i="74"/>
  <c r="N37" i="74"/>
  <c r="M37" i="74"/>
  <c r="L37" i="74"/>
  <c r="K37" i="74"/>
  <c r="N36" i="74"/>
  <c r="M36" i="74"/>
  <c r="L36" i="74"/>
  <c r="K36" i="74"/>
  <c r="O36" i="74"/>
  <c r="N35" i="74"/>
  <c r="M35" i="74"/>
  <c r="L35" i="74"/>
  <c r="K35" i="74"/>
  <c r="O35" i="74"/>
  <c r="N34" i="74"/>
  <c r="M34" i="74"/>
  <c r="L34" i="74"/>
  <c r="K34" i="74"/>
  <c r="O34" i="74"/>
  <c r="N33" i="74"/>
  <c r="M33" i="74"/>
  <c r="L33" i="74"/>
  <c r="K33" i="74"/>
  <c r="O33" i="74"/>
  <c r="N32" i="74"/>
  <c r="M32" i="74"/>
  <c r="L32" i="74"/>
  <c r="K32" i="74"/>
  <c r="O32" i="74"/>
  <c r="N31" i="74"/>
  <c r="M31" i="74"/>
  <c r="L31" i="74"/>
  <c r="K31" i="74"/>
  <c r="O31" i="74"/>
  <c r="N30" i="74"/>
  <c r="M30" i="74"/>
  <c r="L30" i="74"/>
  <c r="K30" i="74"/>
  <c r="O30" i="74"/>
  <c r="O19" i="74"/>
  <c r="N18" i="74"/>
  <c r="M18" i="74"/>
  <c r="L18" i="74"/>
  <c r="K18" i="74"/>
  <c r="N17" i="74"/>
  <c r="M17" i="74"/>
  <c r="L17" i="74"/>
  <c r="K17" i="74"/>
  <c r="N16" i="74"/>
  <c r="N20" i="74" s="1"/>
  <c r="M16" i="74"/>
  <c r="M20" i="74" s="1"/>
  <c r="L16" i="74"/>
  <c r="L20" i="74" s="1"/>
  <c r="K16" i="74"/>
  <c r="K20" i="74" s="1"/>
  <c r="O15" i="74"/>
  <c r="O14" i="74"/>
  <c r="N13" i="74"/>
  <c r="M13" i="74"/>
  <c r="L13" i="74"/>
  <c r="K13" i="74"/>
  <c r="O12" i="74"/>
  <c r="O11" i="74"/>
  <c r="O10" i="74" s="1"/>
  <c r="N10" i="74"/>
  <c r="M10" i="74"/>
  <c r="L10" i="74"/>
  <c r="K10" i="74"/>
  <c r="O9" i="74"/>
  <c r="O18" i="74" s="1"/>
  <c r="O8" i="74"/>
  <c r="N7" i="74"/>
  <c r="M7" i="74"/>
  <c r="L7" i="74"/>
  <c r="K7" i="74"/>
  <c r="N62" i="73"/>
  <c r="N61" i="73"/>
  <c r="N59" i="73"/>
  <c r="N57" i="73"/>
  <c r="M55" i="73"/>
  <c r="L55" i="73"/>
  <c r="K55" i="73"/>
  <c r="J55" i="73"/>
  <c r="N55" i="73"/>
  <c r="N54" i="73"/>
  <c r="N52" i="73"/>
  <c r="N51" i="73"/>
  <c r="N50" i="73"/>
  <c r="N49" i="73"/>
  <c r="M48" i="73"/>
  <c r="L48" i="73"/>
  <c r="K48" i="73"/>
  <c r="J48" i="73"/>
  <c r="N48" i="73"/>
  <c r="N47" i="73"/>
  <c r="N46" i="73"/>
  <c r="N45" i="73"/>
  <c r="N44" i="73"/>
  <c r="N43" i="73"/>
  <c r="N42" i="73"/>
  <c r="M41" i="73"/>
  <c r="L41" i="73"/>
  <c r="K41" i="73"/>
  <c r="J41" i="73"/>
  <c r="N41" i="73"/>
  <c r="N40" i="73"/>
  <c r="N39" i="73"/>
  <c r="N38" i="73"/>
  <c r="N37" i="73"/>
  <c r="N36" i="73"/>
  <c r="N35" i="73"/>
  <c r="M34" i="73"/>
  <c r="L34" i="73"/>
  <c r="K34" i="73"/>
  <c r="J34" i="73"/>
  <c r="N34" i="73"/>
  <c r="M33" i="73"/>
  <c r="L33" i="73"/>
  <c r="K33" i="73"/>
  <c r="J33" i="73"/>
  <c r="N33" i="73"/>
  <c r="M32" i="73"/>
  <c r="L32" i="73"/>
  <c r="K32" i="73"/>
  <c r="J32" i="73"/>
  <c r="N32" i="73"/>
  <c r="M31" i="73"/>
  <c r="L31" i="73"/>
  <c r="K31" i="73"/>
  <c r="J31" i="73"/>
  <c r="N31" i="73"/>
  <c r="M30" i="73"/>
  <c r="L30" i="73"/>
  <c r="K30" i="73"/>
  <c r="J30" i="73"/>
  <c r="N30" i="73"/>
  <c r="M29" i="73"/>
  <c r="L29" i="73"/>
  <c r="K29" i="73"/>
  <c r="J29" i="73"/>
  <c r="N29" i="73"/>
  <c r="M28" i="73"/>
  <c r="L28" i="73"/>
  <c r="K28" i="73"/>
  <c r="J28" i="73"/>
  <c r="N28" i="73"/>
  <c r="M27" i="73"/>
  <c r="L27" i="73"/>
  <c r="K27" i="73"/>
  <c r="J27" i="73"/>
  <c r="N27" i="73"/>
  <c r="M26" i="73"/>
  <c r="L26" i="73"/>
  <c r="K26" i="73"/>
  <c r="J26" i="73"/>
  <c r="N26" i="73"/>
  <c r="H24" i="73"/>
  <c r="G24" i="73"/>
  <c r="N17" i="73"/>
  <c r="M16" i="73"/>
  <c r="L16" i="73"/>
  <c r="K16" i="73"/>
  <c r="J16" i="73"/>
  <c r="M15" i="73"/>
  <c r="M14" i="73" s="1"/>
  <c r="M18" i="73" s="1"/>
  <c r="L15" i="73"/>
  <c r="K15" i="73"/>
  <c r="J15" i="73"/>
  <c r="L14" i="73"/>
  <c r="L18" i="73" s="1"/>
  <c r="K14" i="73"/>
  <c r="K18" i="73" s="1"/>
  <c r="J14" i="73"/>
  <c r="J18" i="73" s="1"/>
  <c r="N13" i="73"/>
  <c r="N12" i="73"/>
  <c r="N11" i="73" s="1"/>
  <c r="M11" i="73"/>
  <c r="L11" i="73"/>
  <c r="K11" i="73"/>
  <c r="J11" i="73"/>
  <c r="N10" i="73"/>
  <c r="N8" i="73" s="1"/>
  <c r="N9" i="73"/>
  <c r="M8" i="73"/>
  <c r="L8" i="73"/>
  <c r="K8" i="73"/>
  <c r="J8" i="73"/>
  <c r="N7" i="73"/>
  <c r="N6" i="73"/>
  <c r="N15" i="73" s="1"/>
  <c r="M5" i="73"/>
  <c r="L5" i="73"/>
  <c r="K5" i="73"/>
  <c r="J5" i="73"/>
  <c r="O84" i="72"/>
  <c r="O83" i="72"/>
  <c r="O82" i="72" s="1"/>
  <c r="N82" i="72"/>
  <c r="M82" i="72"/>
  <c r="L82" i="72"/>
  <c r="L85" i="72" s="1"/>
  <c r="K82" i="72"/>
  <c r="N81" i="72"/>
  <c r="M81" i="72"/>
  <c r="L81" i="72"/>
  <c r="K81" i="72"/>
  <c r="N80" i="72"/>
  <c r="N78" i="72" s="1"/>
  <c r="M80" i="72"/>
  <c r="L80" i="72"/>
  <c r="K80" i="72"/>
  <c r="N79" i="72"/>
  <c r="M79" i="72"/>
  <c r="L79" i="72"/>
  <c r="K79" i="72"/>
  <c r="K78" i="72" s="1"/>
  <c r="K85" i="72" s="1"/>
  <c r="M78" i="72"/>
  <c r="M85" i="72" s="1"/>
  <c r="L78" i="72"/>
  <c r="O77" i="72"/>
  <c r="O76" i="72"/>
  <c r="O75" i="72"/>
  <c r="N74" i="72"/>
  <c r="M74" i="72"/>
  <c r="L74" i="72"/>
  <c r="K74" i="72"/>
  <c r="O73" i="72"/>
  <c r="O72" i="72"/>
  <c r="O71" i="72"/>
  <c r="O70" i="72" s="1"/>
  <c r="N70" i="72"/>
  <c r="M70" i="72"/>
  <c r="L70" i="72"/>
  <c r="K70" i="72"/>
  <c r="O69" i="72"/>
  <c r="O81" i="72" s="1"/>
  <c r="O68" i="72"/>
  <c r="O67" i="72"/>
  <c r="O79" i="72" s="1"/>
  <c r="N66" i="72"/>
  <c r="M66" i="72"/>
  <c r="L66" i="72"/>
  <c r="K66" i="72"/>
  <c r="O55" i="72"/>
  <c r="O54" i="72"/>
  <c r="N53" i="72"/>
  <c r="M53" i="72"/>
  <c r="L53" i="72"/>
  <c r="L56" i="72" s="1"/>
  <c r="K53" i="72"/>
  <c r="K56" i="72" s="1"/>
  <c r="N52" i="72"/>
  <c r="M52" i="72"/>
  <c r="L52" i="72"/>
  <c r="K52" i="72"/>
  <c r="N51" i="72"/>
  <c r="M51" i="72"/>
  <c r="M49" i="72" s="1"/>
  <c r="M56" i="72" s="1"/>
  <c r="L51" i="72"/>
  <c r="K51" i="72"/>
  <c r="N50" i="72"/>
  <c r="N49" i="72" s="1"/>
  <c r="N56" i="72" s="1"/>
  <c r="M50" i="72"/>
  <c r="L50" i="72"/>
  <c r="K50" i="72"/>
  <c r="L49" i="72"/>
  <c r="K49" i="72"/>
  <c r="O48" i="72"/>
  <c r="O47" i="72"/>
  <c r="O46" i="72"/>
  <c r="N45" i="72"/>
  <c r="M45" i="72"/>
  <c r="L45" i="72"/>
  <c r="K45" i="72"/>
  <c r="O45" i="72"/>
  <c r="O44" i="72"/>
  <c r="O43" i="72"/>
  <c r="O42" i="72"/>
  <c r="N41" i="72"/>
  <c r="M41" i="72"/>
  <c r="L41" i="72"/>
  <c r="K41" i="72"/>
  <c r="O41" i="72"/>
  <c r="O40" i="72"/>
  <c r="O52" i="72" s="1"/>
  <c r="O39" i="72"/>
  <c r="O51" i="72" s="1"/>
  <c r="O38" i="72"/>
  <c r="O50" i="72" s="1"/>
  <c r="N37" i="72"/>
  <c r="M37" i="72"/>
  <c r="L37" i="72"/>
  <c r="K37" i="72"/>
  <c r="O37" i="72"/>
  <c r="O26" i="72"/>
  <c r="O24" i="72" s="1"/>
  <c r="O25" i="72"/>
  <c r="N24" i="72"/>
  <c r="M24" i="72"/>
  <c r="L24" i="72"/>
  <c r="L27" i="72" s="1"/>
  <c r="K24" i="72"/>
  <c r="K27" i="72" s="1"/>
  <c r="N23" i="72"/>
  <c r="M23" i="72"/>
  <c r="L23" i="72"/>
  <c r="K23" i="72"/>
  <c r="N22" i="72"/>
  <c r="M22" i="72"/>
  <c r="M20" i="72" s="1"/>
  <c r="M27" i="72" s="1"/>
  <c r="L22" i="72"/>
  <c r="K22" i="72"/>
  <c r="N21" i="72"/>
  <c r="N20" i="72" s="1"/>
  <c r="N27" i="72" s="1"/>
  <c r="M21" i="72"/>
  <c r="L21" i="72"/>
  <c r="K21" i="72"/>
  <c r="L20" i="72"/>
  <c r="K20" i="72"/>
  <c r="O19" i="72"/>
  <c r="O18" i="72"/>
  <c r="O17" i="72"/>
  <c r="O16" i="72" s="1"/>
  <c r="N16" i="72"/>
  <c r="M16" i="72"/>
  <c r="L16" i="72"/>
  <c r="K16" i="72"/>
  <c r="O15" i="72"/>
  <c r="O14" i="72"/>
  <c r="O12" i="72" s="1"/>
  <c r="O13" i="72"/>
  <c r="N12" i="72"/>
  <c r="M12" i="72"/>
  <c r="L12" i="72"/>
  <c r="K12" i="72"/>
  <c r="O11" i="72"/>
  <c r="O23" i="72" s="1"/>
  <c r="O10" i="72"/>
  <c r="O22" i="72" s="1"/>
  <c r="O9" i="72"/>
  <c r="O21" i="72" s="1"/>
  <c r="N8" i="72"/>
  <c r="M8" i="72"/>
  <c r="L8" i="72"/>
  <c r="K8" i="72"/>
  <c r="BB78" i="71"/>
  <c r="BA78" i="71"/>
  <c r="AZ78" i="71"/>
  <c r="AY78" i="71" s="1"/>
  <c r="AU78" i="71"/>
  <c r="AQ78" i="71"/>
  <c r="AM78" i="71"/>
  <c r="AI78" i="71"/>
  <c r="BB77" i="71"/>
  <c r="BA77" i="71"/>
  <c r="AZ77" i="71"/>
  <c r="AU77" i="71"/>
  <c r="AQ77" i="71"/>
  <c r="AM77" i="71"/>
  <c r="AI77" i="71"/>
  <c r="BB76" i="71"/>
  <c r="BA76" i="71"/>
  <c r="AY76" i="71" s="1"/>
  <c r="AZ76" i="71"/>
  <c r="AU76" i="71"/>
  <c r="AQ76" i="71"/>
  <c r="AM76" i="71"/>
  <c r="AI76" i="71"/>
  <c r="BB75" i="71"/>
  <c r="BA75" i="71"/>
  <c r="AZ75" i="71"/>
  <c r="AY75" i="71" s="1"/>
  <c r="AU75" i="71"/>
  <c r="AQ75" i="71"/>
  <c r="AM75" i="71"/>
  <c r="AI75" i="71"/>
  <c r="BB74" i="71"/>
  <c r="BA74" i="71"/>
  <c r="AZ74" i="71"/>
  <c r="AY74" i="71"/>
  <c r="AU74" i="71"/>
  <c r="AQ74" i="71"/>
  <c r="AM74" i="71"/>
  <c r="AI74" i="71"/>
  <c r="BB73" i="71"/>
  <c r="BA73" i="71"/>
  <c r="AZ73" i="71"/>
  <c r="AU73" i="71"/>
  <c r="AQ73" i="71"/>
  <c r="AM73" i="71"/>
  <c r="AI73" i="71"/>
  <c r="BB72" i="71"/>
  <c r="BA72" i="71"/>
  <c r="AZ72" i="71"/>
  <c r="AU72" i="71"/>
  <c r="AQ72" i="71"/>
  <c r="AM72" i="71"/>
  <c r="AI72" i="71"/>
  <c r="BB71" i="71"/>
  <c r="BA71" i="71"/>
  <c r="AZ71" i="71"/>
  <c r="AU71" i="71"/>
  <c r="AQ71" i="71"/>
  <c r="AM71" i="71"/>
  <c r="AI71" i="71"/>
  <c r="BB70" i="71"/>
  <c r="BA70" i="71"/>
  <c r="AZ70" i="71"/>
  <c r="AY70" i="71" s="1"/>
  <c r="AU70" i="71"/>
  <c r="AQ70" i="71"/>
  <c r="AM70" i="71"/>
  <c r="AI70" i="71"/>
  <c r="BB69" i="71"/>
  <c r="BA69" i="71"/>
  <c r="AZ69" i="71"/>
  <c r="AY69" i="71" s="1"/>
  <c r="AU69" i="71"/>
  <c r="AQ69" i="71"/>
  <c r="AM69" i="71"/>
  <c r="AI69" i="71"/>
  <c r="BB68" i="71"/>
  <c r="BA68" i="71"/>
  <c r="AZ68" i="71"/>
  <c r="AU68" i="71"/>
  <c r="AQ68" i="71"/>
  <c r="AM68" i="71"/>
  <c r="AI68" i="71"/>
  <c r="BB67" i="71"/>
  <c r="BA67" i="71"/>
  <c r="AZ67" i="71"/>
  <c r="AU67" i="71"/>
  <c r="AQ67" i="71"/>
  <c r="AM67" i="71"/>
  <c r="AI67" i="71"/>
  <c r="BB66" i="71"/>
  <c r="BA66" i="71"/>
  <c r="AY66" i="71" s="1"/>
  <c r="AZ66" i="71"/>
  <c r="AU66" i="71"/>
  <c r="AQ66" i="71"/>
  <c r="AM66" i="71"/>
  <c r="AI66" i="71"/>
  <c r="BB65" i="71"/>
  <c r="BA65" i="71"/>
  <c r="BA61" i="71" s="1"/>
  <c r="AZ65" i="71"/>
  <c r="AU65" i="71"/>
  <c r="AQ65" i="71"/>
  <c r="AM65" i="71"/>
  <c r="AI65" i="71"/>
  <c r="BB64" i="71"/>
  <c r="BA64" i="71"/>
  <c r="AZ64" i="71"/>
  <c r="AY64" i="71" s="1"/>
  <c r="AU64" i="71"/>
  <c r="AQ64" i="71"/>
  <c r="AM64" i="71"/>
  <c r="AI64" i="71"/>
  <c r="BB63" i="71"/>
  <c r="BA63" i="71"/>
  <c r="AZ63" i="71"/>
  <c r="AY63" i="71" s="1"/>
  <c r="AU63" i="71"/>
  <c r="AQ63" i="71"/>
  <c r="AM63" i="71"/>
  <c r="AI63" i="71"/>
  <c r="BB62" i="71"/>
  <c r="AY62" i="71" s="1"/>
  <c r="BA62" i="71"/>
  <c r="AZ62" i="71"/>
  <c r="AU62" i="71"/>
  <c r="AQ62" i="71"/>
  <c r="AM62" i="71"/>
  <c r="AI62" i="71"/>
  <c r="BB61" i="71"/>
  <c r="AX61" i="71"/>
  <c r="AW61" i="71"/>
  <c r="AV61" i="71"/>
  <c r="AU61" i="71"/>
  <c r="AT61" i="71"/>
  <c r="AS61" i="71"/>
  <c r="AR61" i="71"/>
  <c r="AQ61" i="71"/>
  <c r="AP61" i="71"/>
  <c r="AO61" i="71"/>
  <c r="AN61" i="71"/>
  <c r="AM61" i="71"/>
  <c r="AL61" i="71"/>
  <c r="AK61" i="71"/>
  <c r="AJ61" i="71"/>
  <c r="AI61" i="71"/>
  <c r="BB60" i="71"/>
  <c r="BA60" i="71"/>
  <c r="AZ60" i="71"/>
  <c r="AU60" i="71"/>
  <c r="AQ60" i="71"/>
  <c r="AM60" i="71"/>
  <c r="AI60" i="71"/>
  <c r="BB59" i="71"/>
  <c r="BA59" i="71"/>
  <c r="AZ59" i="71"/>
  <c r="AY59" i="71" s="1"/>
  <c r="AU59" i="71"/>
  <c r="AQ59" i="71"/>
  <c r="AM59" i="71"/>
  <c r="AI59" i="71"/>
  <c r="BB58" i="71"/>
  <c r="BA58" i="71"/>
  <c r="AZ58" i="71"/>
  <c r="AY58" i="71" s="1"/>
  <c r="AU58" i="71"/>
  <c r="AQ58" i="71"/>
  <c r="AM58" i="71"/>
  <c r="AI58" i="71"/>
  <c r="BB57" i="71"/>
  <c r="AY57" i="71" s="1"/>
  <c r="BA57" i="71"/>
  <c r="AZ57" i="71"/>
  <c r="AU57" i="71"/>
  <c r="AQ57" i="71"/>
  <c r="AM57" i="71"/>
  <c r="AI57" i="71"/>
  <c r="BB56" i="71"/>
  <c r="BA56" i="71"/>
  <c r="AZ56" i="71"/>
  <c r="AU56" i="71"/>
  <c r="AQ56" i="71"/>
  <c r="AM56" i="71"/>
  <c r="AI56" i="71"/>
  <c r="BB55" i="71"/>
  <c r="BA55" i="71"/>
  <c r="AZ55" i="71"/>
  <c r="AU55" i="71"/>
  <c r="AQ55" i="71"/>
  <c r="AM55" i="71"/>
  <c r="AI55" i="71"/>
  <c r="BB54" i="71"/>
  <c r="BA54" i="71"/>
  <c r="AZ54" i="71"/>
  <c r="AY54" i="71" s="1"/>
  <c r="AU54" i="71"/>
  <c r="AQ54" i="71"/>
  <c r="AM54" i="71"/>
  <c r="AI54" i="71"/>
  <c r="BB53" i="71"/>
  <c r="BA53" i="71"/>
  <c r="AZ53" i="71"/>
  <c r="AY53" i="71"/>
  <c r="AU53" i="71"/>
  <c r="AQ53" i="71"/>
  <c r="AM53" i="71"/>
  <c r="AI53" i="71"/>
  <c r="BB52" i="71"/>
  <c r="BA52" i="71"/>
  <c r="AZ52" i="71"/>
  <c r="AY52" i="71" s="1"/>
  <c r="AU52" i="71"/>
  <c r="AQ52" i="71"/>
  <c r="AM52" i="71"/>
  <c r="AI52" i="71"/>
  <c r="BB51" i="71"/>
  <c r="BA51" i="71"/>
  <c r="AZ51" i="71"/>
  <c r="AU51" i="71"/>
  <c r="AQ51" i="71"/>
  <c r="AM51" i="71"/>
  <c r="AI51" i="71"/>
  <c r="BB50" i="71"/>
  <c r="BA50" i="71"/>
  <c r="AZ50" i="71"/>
  <c r="AU50" i="71"/>
  <c r="AQ50" i="71"/>
  <c r="AM50" i="71"/>
  <c r="AI50" i="71"/>
  <c r="BB49" i="71"/>
  <c r="BA49" i="71"/>
  <c r="AZ49" i="71"/>
  <c r="AY49" i="71" s="1"/>
  <c r="AU49" i="71"/>
  <c r="AQ49" i="71"/>
  <c r="AM49" i="71"/>
  <c r="AI49" i="71"/>
  <c r="BB48" i="71"/>
  <c r="BA48" i="71"/>
  <c r="AZ48" i="71"/>
  <c r="AY48" i="71" s="1"/>
  <c r="AU48" i="71"/>
  <c r="AQ48" i="71"/>
  <c r="AM48" i="71"/>
  <c r="AI48" i="71"/>
  <c r="BB47" i="71"/>
  <c r="BA47" i="71"/>
  <c r="AZ47" i="71"/>
  <c r="AY47" i="71" s="1"/>
  <c r="AU47" i="71"/>
  <c r="AQ47" i="71"/>
  <c r="AM47" i="71"/>
  <c r="AI47" i="71"/>
  <c r="BB46" i="71"/>
  <c r="BA46" i="71"/>
  <c r="AZ46" i="71"/>
  <c r="AU46" i="71"/>
  <c r="AQ46" i="71"/>
  <c r="AM46" i="71"/>
  <c r="AI46" i="71"/>
  <c r="BB45" i="71"/>
  <c r="BA45" i="71"/>
  <c r="AY45" i="71" s="1"/>
  <c r="AZ45" i="71"/>
  <c r="AU45" i="71"/>
  <c r="AQ45" i="71"/>
  <c r="AM45" i="71"/>
  <c r="AI45" i="71"/>
  <c r="BB44" i="71"/>
  <c r="BA44" i="71"/>
  <c r="BA43" i="71" s="1"/>
  <c r="AZ44" i="71"/>
  <c r="AU44" i="71"/>
  <c r="AU43" i="71" s="1"/>
  <c r="AQ44" i="71"/>
  <c r="AM44" i="71"/>
  <c r="AI44" i="71"/>
  <c r="AX43" i="71"/>
  <c r="AW43" i="71"/>
  <c r="AV43" i="71"/>
  <c r="AT43" i="71"/>
  <c r="AS43" i="71"/>
  <c r="AR43" i="71"/>
  <c r="AQ43" i="71"/>
  <c r="AP43" i="71"/>
  <c r="AO43" i="71"/>
  <c r="AN43" i="71"/>
  <c r="AM43" i="71"/>
  <c r="AL43" i="71"/>
  <c r="AK43" i="71"/>
  <c r="AJ43" i="71"/>
  <c r="AI43" i="71"/>
  <c r="BB42" i="71"/>
  <c r="BA42" i="71"/>
  <c r="AZ42" i="71"/>
  <c r="AU42" i="71"/>
  <c r="AQ42" i="71"/>
  <c r="AM42" i="71"/>
  <c r="AI42" i="71"/>
  <c r="BB41" i="71"/>
  <c r="BA41" i="71"/>
  <c r="AZ41" i="71"/>
  <c r="AY41" i="71" s="1"/>
  <c r="AU41" i="71"/>
  <c r="AQ41" i="71"/>
  <c r="AM41" i="71"/>
  <c r="AI41" i="71"/>
  <c r="BB40" i="71"/>
  <c r="BA40" i="71"/>
  <c r="AZ40" i="71"/>
  <c r="AY40" i="71"/>
  <c r="AU40" i="71"/>
  <c r="AQ40" i="71"/>
  <c r="AM40" i="71"/>
  <c r="AI40" i="71"/>
  <c r="BB39" i="71"/>
  <c r="BA39" i="71"/>
  <c r="AZ39" i="71"/>
  <c r="AY39" i="71" s="1"/>
  <c r="AU39" i="71"/>
  <c r="AQ39" i="71"/>
  <c r="AM39" i="71"/>
  <c r="AI39" i="71"/>
  <c r="BB38" i="71"/>
  <c r="BA38" i="71"/>
  <c r="AZ38" i="71"/>
  <c r="AU38" i="71"/>
  <c r="AQ38" i="71"/>
  <c r="AM38" i="71"/>
  <c r="AI38" i="71"/>
  <c r="BB37" i="71"/>
  <c r="BA37" i="71"/>
  <c r="AZ37" i="71"/>
  <c r="AU37" i="71"/>
  <c r="AQ37" i="71"/>
  <c r="AM37" i="71"/>
  <c r="AI37" i="71"/>
  <c r="BB36" i="71"/>
  <c r="BA36" i="71"/>
  <c r="AZ36" i="71"/>
  <c r="AY36" i="71" s="1"/>
  <c r="AU36" i="71"/>
  <c r="AQ36" i="71"/>
  <c r="AM36" i="71"/>
  <c r="AI36" i="71"/>
  <c r="BB35" i="71"/>
  <c r="BA35" i="71"/>
  <c r="AZ35" i="71"/>
  <c r="AY35" i="71" s="1"/>
  <c r="AU35" i="71"/>
  <c r="AQ35" i="71"/>
  <c r="AM35" i="71"/>
  <c r="AI35" i="71"/>
  <c r="BB34" i="71"/>
  <c r="BA34" i="71"/>
  <c r="AZ34" i="71"/>
  <c r="AY34" i="71" s="1"/>
  <c r="AU34" i="71"/>
  <c r="AQ34" i="71"/>
  <c r="AM34" i="71"/>
  <c r="AI34" i="71"/>
  <c r="BB33" i="71"/>
  <c r="BA33" i="71"/>
  <c r="AZ33" i="71"/>
  <c r="AU33" i="71"/>
  <c r="AQ33" i="71"/>
  <c r="AM33" i="71"/>
  <c r="AI33" i="71"/>
  <c r="BB32" i="71"/>
  <c r="BA32" i="71"/>
  <c r="AY32" i="71" s="1"/>
  <c r="AZ32" i="71"/>
  <c r="AU32" i="71"/>
  <c r="AQ32" i="71"/>
  <c r="AM32" i="71"/>
  <c r="AI32" i="71"/>
  <c r="BB31" i="71"/>
  <c r="BA31" i="71"/>
  <c r="AZ31" i="71"/>
  <c r="AU31" i="71"/>
  <c r="AQ31" i="71"/>
  <c r="AM31" i="71"/>
  <c r="AI31" i="71"/>
  <c r="BB30" i="71"/>
  <c r="BA30" i="71"/>
  <c r="AZ30" i="71"/>
  <c r="AY30" i="71" s="1"/>
  <c r="AU30" i="71"/>
  <c r="AQ30" i="71"/>
  <c r="AM30" i="71"/>
  <c r="AI30" i="71"/>
  <c r="BB29" i="71"/>
  <c r="BA29" i="71"/>
  <c r="AZ29" i="71"/>
  <c r="AY29" i="71" s="1"/>
  <c r="AU29" i="71"/>
  <c r="AQ29" i="71"/>
  <c r="AM29" i="71"/>
  <c r="AI29" i="71"/>
  <c r="BB28" i="71"/>
  <c r="AY28" i="71" s="1"/>
  <c r="BA28" i="71"/>
  <c r="AZ28" i="71"/>
  <c r="AU28" i="71"/>
  <c r="AQ28" i="71"/>
  <c r="AM28" i="71"/>
  <c r="AI28" i="71"/>
  <c r="BB27" i="71"/>
  <c r="BB25" i="71" s="1"/>
  <c r="BA27" i="71"/>
  <c r="AZ27" i="71"/>
  <c r="AU27" i="71"/>
  <c r="AQ27" i="71"/>
  <c r="AM27" i="71"/>
  <c r="AI27" i="71"/>
  <c r="BB26" i="71"/>
  <c r="BA26" i="71"/>
  <c r="BA25" i="71" s="1"/>
  <c r="AZ26" i="71"/>
  <c r="AU26" i="71"/>
  <c r="AQ26" i="71"/>
  <c r="AM26" i="71"/>
  <c r="AI26" i="71"/>
  <c r="AX25" i="71"/>
  <c r="AW25" i="71"/>
  <c r="AV25" i="71"/>
  <c r="AU25" i="71"/>
  <c r="AT25" i="71"/>
  <c r="AS25" i="71"/>
  <c r="AR25" i="71"/>
  <c r="AQ25" i="71"/>
  <c r="AP25" i="71"/>
  <c r="AO25" i="71"/>
  <c r="AN25" i="71"/>
  <c r="AM25" i="71"/>
  <c r="AL25" i="71"/>
  <c r="AK25" i="71"/>
  <c r="AJ25" i="71"/>
  <c r="AI25" i="71"/>
  <c r="BB24" i="71"/>
  <c r="AU24" i="71"/>
  <c r="AQ24" i="71"/>
  <c r="AM24" i="71"/>
  <c r="AI24" i="71"/>
  <c r="BA24" i="71"/>
  <c r="AZ24" i="71"/>
  <c r="BA23" i="71"/>
  <c r="AU23" i="71"/>
  <c r="AQ23" i="71"/>
  <c r="AM23" i="71"/>
  <c r="AI23" i="71"/>
  <c r="BB23" i="71"/>
  <c r="AZ23" i="71"/>
  <c r="AZ22" i="71"/>
  <c r="AU22" i="71"/>
  <c r="AQ22" i="71"/>
  <c r="AM22" i="71"/>
  <c r="AI22" i="71"/>
  <c r="BB22" i="71"/>
  <c r="BA22" i="71"/>
  <c r="AU21" i="71"/>
  <c r="AQ21" i="71"/>
  <c r="AM21" i="71"/>
  <c r="AI21" i="71"/>
  <c r="BB21" i="71"/>
  <c r="BA21" i="71"/>
  <c r="BB20" i="71"/>
  <c r="AU20" i="71"/>
  <c r="AQ20" i="71"/>
  <c r="AM20" i="71"/>
  <c r="AI20" i="71"/>
  <c r="BA20" i="71"/>
  <c r="AZ20" i="71"/>
  <c r="BA19" i="71"/>
  <c r="AU19" i="71"/>
  <c r="AQ19" i="71"/>
  <c r="AM19" i="71"/>
  <c r="AI19" i="71"/>
  <c r="AZ18" i="71"/>
  <c r="AU18" i="71"/>
  <c r="AQ18" i="71"/>
  <c r="AM18" i="71"/>
  <c r="AI18" i="71"/>
  <c r="BB18" i="71"/>
  <c r="AU17" i="71"/>
  <c r="AQ17" i="71"/>
  <c r="AM17" i="71"/>
  <c r="AI17" i="71"/>
  <c r="BA17" i="71"/>
  <c r="BB16" i="71"/>
  <c r="AU16" i="71"/>
  <c r="AQ16" i="71"/>
  <c r="AM16" i="71"/>
  <c r="AI16" i="71"/>
  <c r="BA16" i="71"/>
  <c r="BA15" i="71"/>
  <c r="AU15" i="71"/>
  <c r="AQ15" i="71"/>
  <c r="AM15" i="71"/>
  <c r="AI15" i="71"/>
  <c r="BB15" i="71"/>
  <c r="AZ15" i="71"/>
  <c r="AZ14" i="71"/>
  <c r="AU14" i="71"/>
  <c r="AQ14" i="71"/>
  <c r="AM14" i="71"/>
  <c r="AI14" i="71"/>
  <c r="BA14" i="71"/>
  <c r="BA13" i="71"/>
  <c r="AU13" i="71"/>
  <c r="AQ13" i="71"/>
  <c r="AM13" i="71"/>
  <c r="AI13" i="71"/>
  <c r="BA12" i="71"/>
  <c r="AU12" i="71"/>
  <c r="AQ12" i="71"/>
  <c r="AM12" i="71"/>
  <c r="AI12" i="71"/>
  <c r="AZ12" i="71"/>
  <c r="BB11" i="71"/>
  <c r="AZ11" i="71"/>
  <c r="AU11" i="71"/>
  <c r="AQ11" i="71"/>
  <c r="AM11" i="71"/>
  <c r="AI11" i="71"/>
  <c r="BA10" i="71"/>
  <c r="AU10" i="71"/>
  <c r="AQ10" i="71"/>
  <c r="AM10" i="71"/>
  <c r="AI10" i="71"/>
  <c r="BB10" i="71"/>
  <c r="BB9" i="71"/>
  <c r="AZ9" i="71"/>
  <c r="AY9" i="71" s="1"/>
  <c r="AU9" i="71"/>
  <c r="AU7" i="71" s="1"/>
  <c r="AQ9" i="71"/>
  <c r="AM9" i="71"/>
  <c r="AM7" i="71" s="1"/>
  <c r="AI9" i="71"/>
  <c r="BA9" i="71"/>
  <c r="BA8" i="71"/>
  <c r="AU8" i="71"/>
  <c r="AQ8" i="71"/>
  <c r="AQ7" i="71" s="1"/>
  <c r="AM8" i="71"/>
  <c r="AI8" i="71"/>
  <c r="AI7" i="71" s="1"/>
  <c r="AZ8" i="71"/>
  <c r="AX7" i="71"/>
  <c r="AW7" i="71"/>
  <c r="AV7" i="71"/>
  <c r="AT7" i="71"/>
  <c r="AS7" i="71"/>
  <c r="AR7" i="71"/>
  <c r="AP7" i="71"/>
  <c r="AO7" i="71"/>
  <c r="AN7" i="71"/>
  <c r="AL7" i="71"/>
  <c r="AK7" i="71"/>
  <c r="AJ7" i="71"/>
  <c r="P50" i="70"/>
  <c r="P49" i="70"/>
  <c r="P48" i="70" s="1"/>
  <c r="O48" i="70"/>
  <c r="N48" i="70"/>
  <c r="M48" i="70"/>
  <c r="L48" i="70"/>
  <c r="P47" i="70"/>
  <c r="P46" i="70"/>
  <c r="O45" i="70"/>
  <c r="N45" i="70"/>
  <c r="M45" i="70"/>
  <c r="L45" i="70"/>
  <c r="P44" i="70"/>
  <c r="P43" i="70"/>
  <c r="O42" i="70"/>
  <c r="N42" i="70"/>
  <c r="M42" i="70"/>
  <c r="L42" i="70"/>
  <c r="O41" i="70"/>
  <c r="O39" i="70" s="1"/>
  <c r="N41" i="70"/>
  <c r="M41" i="70"/>
  <c r="L41" i="70"/>
  <c r="P40" i="70"/>
  <c r="O40" i="70"/>
  <c r="N40" i="70"/>
  <c r="N39" i="70" s="1"/>
  <c r="M40" i="70"/>
  <c r="L40" i="70"/>
  <c r="L39" i="70" s="1"/>
  <c r="M39" i="70"/>
  <c r="P38" i="70"/>
  <c r="P37" i="70"/>
  <c r="P36" i="70"/>
  <c r="O36" i="70"/>
  <c r="N36" i="70"/>
  <c r="M36" i="70"/>
  <c r="L36" i="70"/>
  <c r="P35" i="70"/>
  <c r="P34" i="70"/>
  <c r="P33" i="70" s="1"/>
  <c r="O33" i="70"/>
  <c r="N33" i="70"/>
  <c r="M33" i="70"/>
  <c r="L33" i="70"/>
  <c r="P32" i="70"/>
  <c r="P31" i="70"/>
  <c r="P28" i="70" s="1"/>
  <c r="O30" i="70"/>
  <c r="N30" i="70"/>
  <c r="M30" i="70"/>
  <c r="L30" i="70"/>
  <c r="O29" i="70"/>
  <c r="O27" i="70" s="1"/>
  <c r="N29" i="70"/>
  <c r="M29" i="70"/>
  <c r="L29" i="70"/>
  <c r="O28" i="70"/>
  <c r="N28" i="70"/>
  <c r="N27" i="70" s="1"/>
  <c r="M28" i="70"/>
  <c r="L28" i="70"/>
  <c r="L27" i="70" s="1"/>
  <c r="M27" i="70"/>
  <c r="P26" i="70"/>
  <c r="P25" i="70"/>
  <c r="P24" i="70" s="1"/>
  <c r="O24" i="70"/>
  <c r="N24" i="70"/>
  <c r="M24" i="70"/>
  <c r="L24" i="70"/>
  <c r="P23" i="70"/>
  <c r="P22" i="70"/>
  <c r="P11" i="70" s="1"/>
  <c r="O21" i="70"/>
  <c r="N21" i="70"/>
  <c r="M21" i="70"/>
  <c r="L21" i="70"/>
  <c r="P20" i="70"/>
  <c r="P19" i="70"/>
  <c r="P16" i="70" s="1"/>
  <c r="O18" i="70"/>
  <c r="N18" i="70"/>
  <c r="M18" i="70"/>
  <c r="L18" i="70"/>
  <c r="O17" i="70"/>
  <c r="N17" i="70"/>
  <c r="M17" i="70"/>
  <c r="M8" i="70" s="1"/>
  <c r="L17" i="70"/>
  <c r="O16" i="70"/>
  <c r="N16" i="70"/>
  <c r="N15" i="70" s="1"/>
  <c r="M16" i="70"/>
  <c r="L16" i="70"/>
  <c r="L15" i="70" s="1"/>
  <c r="M15" i="70"/>
  <c r="P14" i="70"/>
  <c r="O14" i="70"/>
  <c r="N14" i="70"/>
  <c r="M14" i="70"/>
  <c r="L14" i="70"/>
  <c r="O13" i="70"/>
  <c r="N13" i="70"/>
  <c r="M13" i="70"/>
  <c r="L13" i="70"/>
  <c r="P12" i="70"/>
  <c r="O12" i="70"/>
  <c r="N12" i="70"/>
  <c r="M12" i="70"/>
  <c r="L12" i="70"/>
  <c r="O11" i="70"/>
  <c r="N11" i="70"/>
  <c r="M11" i="70"/>
  <c r="M7" i="70" s="1"/>
  <c r="M6" i="70" s="1"/>
  <c r="L11" i="70"/>
  <c r="O10" i="70"/>
  <c r="N10" i="70"/>
  <c r="M10" i="70"/>
  <c r="L10" i="70"/>
  <c r="O9" i="70"/>
  <c r="N9" i="70"/>
  <c r="N7" i="70" s="1"/>
  <c r="M9" i="70"/>
  <c r="L9" i="70"/>
  <c r="N8" i="70"/>
  <c r="L8" i="70"/>
  <c r="L7" i="70"/>
  <c r="N6" i="70"/>
  <c r="L6" i="70"/>
  <c r="P49" i="69"/>
  <c r="P48" i="69"/>
  <c r="P47" i="69" s="1"/>
  <c r="O47" i="69"/>
  <c r="N47" i="69"/>
  <c r="M47" i="69"/>
  <c r="L47" i="69"/>
  <c r="P46" i="69"/>
  <c r="P44" i="69" s="1"/>
  <c r="P45" i="69"/>
  <c r="O44" i="69"/>
  <c r="N44" i="69"/>
  <c r="M44" i="69"/>
  <c r="L44" i="69"/>
  <c r="P43" i="69"/>
  <c r="P42" i="69"/>
  <c r="O41" i="69"/>
  <c r="N41" i="69"/>
  <c r="M41" i="69"/>
  <c r="L41" i="69"/>
  <c r="P40" i="69"/>
  <c r="O40" i="69"/>
  <c r="N40" i="69"/>
  <c r="M40" i="69"/>
  <c r="L40" i="69"/>
  <c r="L38" i="69" s="1"/>
  <c r="O39" i="69"/>
  <c r="O38" i="69" s="1"/>
  <c r="N39" i="69"/>
  <c r="M39" i="69"/>
  <c r="M38" i="69" s="1"/>
  <c r="L39" i="69"/>
  <c r="N38" i="69"/>
  <c r="P37" i="69"/>
  <c r="P36" i="69"/>
  <c r="P35" i="69" s="1"/>
  <c r="O35" i="69"/>
  <c r="N35" i="69"/>
  <c r="M35" i="69"/>
  <c r="L35" i="69"/>
  <c r="P34" i="69"/>
  <c r="P32" i="69" s="1"/>
  <c r="P33" i="69"/>
  <c r="O32" i="69"/>
  <c r="N32" i="69"/>
  <c r="M32" i="69"/>
  <c r="L32" i="69"/>
  <c r="P31" i="69"/>
  <c r="P28" i="69" s="1"/>
  <c r="P30" i="69"/>
  <c r="O29" i="69"/>
  <c r="N29" i="69"/>
  <c r="M29" i="69"/>
  <c r="L29" i="69"/>
  <c r="O28" i="69"/>
  <c r="N28" i="69"/>
  <c r="M28" i="69"/>
  <c r="L28" i="69"/>
  <c r="L26" i="69" s="1"/>
  <c r="O27" i="69"/>
  <c r="O26" i="69" s="1"/>
  <c r="N27" i="69"/>
  <c r="M27" i="69"/>
  <c r="M26" i="69" s="1"/>
  <c r="L27" i="69"/>
  <c r="N26" i="69"/>
  <c r="P25" i="69"/>
  <c r="P24" i="69"/>
  <c r="O23" i="69"/>
  <c r="N23" i="69"/>
  <c r="M23" i="69"/>
  <c r="L23" i="69"/>
  <c r="P22" i="69"/>
  <c r="P11" i="69" s="1"/>
  <c r="P21" i="69"/>
  <c r="P20" i="69"/>
  <c r="O20" i="69"/>
  <c r="N20" i="69"/>
  <c r="M20" i="69"/>
  <c r="L20" i="69"/>
  <c r="P19" i="69"/>
  <c r="P18" i="69"/>
  <c r="O17" i="69"/>
  <c r="N17" i="69"/>
  <c r="M17" i="69"/>
  <c r="L17" i="69"/>
  <c r="O16" i="69"/>
  <c r="N16" i="69"/>
  <c r="M16" i="69"/>
  <c r="L16" i="69"/>
  <c r="O15" i="69"/>
  <c r="O14" i="69" s="1"/>
  <c r="N15" i="69"/>
  <c r="M15" i="69"/>
  <c r="M14" i="69" s="1"/>
  <c r="L15" i="69"/>
  <c r="N14" i="69"/>
  <c r="L14" i="69"/>
  <c r="O13" i="69"/>
  <c r="N13" i="69"/>
  <c r="M13" i="69"/>
  <c r="M7" i="69" s="1"/>
  <c r="M5" i="69" s="1"/>
  <c r="L13" i="69"/>
  <c r="O12" i="69"/>
  <c r="N12" i="69"/>
  <c r="N6" i="69" s="1"/>
  <c r="N5" i="69" s="1"/>
  <c r="M12" i="69"/>
  <c r="L12" i="69"/>
  <c r="O11" i="69"/>
  <c r="N11" i="69"/>
  <c r="M11" i="69"/>
  <c r="L11" i="69"/>
  <c r="P10" i="69"/>
  <c r="O10" i="69"/>
  <c r="N10" i="69"/>
  <c r="M10" i="69"/>
  <c r="L10" i="69"/>
  <c r="O9" i="69"/>
  <c r="O7" i="69" s="1"/>
  <c r="O5" i="69" s="1"/>
  <c r="N9" i="69"/>
  <c r="N7" i="69" s="1"/>
  <c r="M9" i="69"/>
  <c r="L9" i="69"/>
  <c r="P8" i="69"/>
  <c r="O8" i="69"/>
  <c r="O6" i="69" s="1"/>
  <c r="N8" i="69"/>
  <c r="M8" i="69"/>
  <c r="L8" i="69"/>
  <c r="L6" i="69" s="1"/>
  <c r="L5" i="69" s="1"/>
  <c r="L7" i="69"/>
  <c r="M6" i="69"/>
  <c r="O45" i="68"/>
  <c r="O44" i="68"/>
  <c r="O43" i="68"/>
  <c r="N42" i="68"/>
  <c r="M42" i="68"/>
  <c r="L42" i="68"/>
  <c r="K42" i="68"/>
  <c r="O40" i="68"/>
  <c r="O39" i="68"/>
  <c r="O38" i="68"/>
  <c r="N37" i="68"/>
  <c r="M37" i="68"/>
  <c r="L37" i="68"/>
  <c r="K37" i="68"/>
  <c r="O36" i="68"/>
  <c r="O35" i="68"/>
  <c r="O34" i="68"/>
  <c r="O33" i="68" s="1"/>
  <c r="N33" i="68"/>
  <c r="M33" i="68"/>
  <c r="L33" i="68"/>
  <c r="K33" i="68"/>
  <c r="N32" i="68"/>
  <c r="M32" i="68"/>
  <c r="M29" i="68" s="1"/>
  <c r="L32" i="68"/>
  <c r="K32" i="68"/>
  <c r="O32" i="68"/>
  <c r="N31" i="68"/>
  <c r="M31" i="68"/>
  <c r="L31" i="68"/>
  <c r="K31" i="68"/>
  <c r="O31" i="68"/>
  <c r="N30" i="68"/>
  <c r="M30" i="68"/>
  <c r="L30" i="68"/>
  <c r="K30" i="68"/>
  <c r="K29" i="68" s="1"/>
  <c r="N29" i="68"/>
  <c r="L29" i="68"/>
  <c r="O22" i="68"/>
  <c r="O21" i="68"/>
  <c r="O20" i="68"/>
  <c r="N19" i="68"/>
  <c r="M19" i="68"/>
  <c r="L19" i="68"/>
  <c r="K19" i="68"/>
  <c r="O17" i="68"/>
  <c r="O16" i="68"/>
  <c r="O15" i="68"/>
  <c r="N14" i="68"/>
  <c r="M14" i="68"/>
  <c r="L14" i="68"/>
  <c r="K14" i="68"/>
  <c r="O13" i="68"/>
  <c r="O12" i="68"/>
  <c r="O11" i="68"/>
  <c r="N10" i="68"/>
  <c r="M10" i="68"/>
  <c r="L10" i="68"/>
  <c r="K10" i="68"/>
  <c r="N9" i="68"/>
  <c r="M9" i="68"/>
  <c r="M6" i="68" s="1"/>
  <c r="L9" i="68"/>
  <c r="K9" i="68"/>
  <c r="O9" i="68"/>
  <c r="N8" i="68"/>
  <c r="N6" i="68" s="1"/>
  <c r="M8" i="68"/>
  <c r="L8" i="68"/>
  <c r="K8" i="68"/>
  <c r="O8" i="68"/>
  <c r="N7" i="68"/>
  <c r="M7" i="68"/>
  <c r="L7" i="68"/>
  <c r="K7" i="68"/>
  <c r="K6" i="68" s="1"/>
  <c r="L6" i="68"/>
  <c r="BB77" i="67"/>
  <c r="BA77" i="67"/>
  <c r="AZ77" i="67"/>
  <c r="AU77" i="67"/>
  <c r="AQ77" i="67"/>
  <c r="AM77" i="67"/>
  <c r="AI77" i="67"/>
  <c r="AY77" i="67"/>
  <c r="BB76" i="67"/>
  <c r="BA76" i="67"/>
  <c r="AZ76" i="67"/>
  <c r="AU76" i="67"/>
  <c r="AQ76" i="67"/>
  <c r="AM76" i="67"/>
  <c r="AI76" i="67"/>
  <c r="AY76" i="67"/>
  <c r="BB75" i="67"/>
  <c r="BA75" i="67"/>
  <c r="AZ75" i="67"/>
  <c r="AU75" i="67"/>
  <c r="AQ75" i="67"/>
  <c r="AM75" i="67"/>
  <c r="AI75" i="67"/>
  <c r="AY75" i="67"/>
  <c r="BB74" i="67"/>
  <c r="BA74" i="67"/>
  <c r="AZ74" i="67"/>
  <c r="AU74" i="67"/>
  <c r="AQ74" i="67"/>
  <c r="AM74" i="67"/>
  <c r="AI74" i="67"/>
  <c r="AY74" i="67"/>
  <c r="BB73" i="67"/>
  <c r="BA73" i="67"/>
  <c r="AZ73" i="67"/>
  <c r="AU73" i="67"/>
  <c r="AQ73" i="67"/>
  <c r="AM73" i="67"/>
  <c r="AI73" i="67"/>
  <c r="AY73" i="67"/>
  <c r="BB72" i="67"/>
  <c r="BA72" i="67"/>
  <c r="AZ72" i="67"/>
  <c r="AU72" i="67"/>
  <c r="AQ72" i="67"/>
  <c r="AM72" i="67"/>
  <c r="AI72" i="67"/>
  <c r="AY72" i="67"/>
  <c r="BB71" i="67"/>
  <c r="BA71" i="67"/>
  <c r="AZ71" i="67"/>
  <c r="AU71" i="67"/>
  <c r="AQ71" i="67"/>
  <c r="AM71" i="67"/>
  <c r="AI71" i="67"/>
  <c r="AY71" i="67"/>
  <c r="BB70" i="67"/>
  <c r="BA70" i="67"/>
  <c r="AZ70" i="67"/>
  <c r="AU70" i="67"/>
  <c r="AQ70" i="67"/>
  <c r="AM70" i="67"/>
  <c r="AI70" i="67"/>
  <c r="AY70" i="67"/>
  <c r="BB69" i="67"/>
  <c r="BA69" i="67"/>
  <c r="AZ69" i="67"/>
  <c r="AU69" i="67"/>
  <c r="AQ69" i="67"/>
  <c r="AM69" i="67"/>
  <c r="AI69" i="67"/>
  <c r="AY69" i="67"/>
  <c r="BB68" i="67"/>
  <c r="BA68" i="67"/>
  <c r="AZ68" i="67"/>
  <c r="AU68" i="67"/>
  <c r="AQ68" i="67"/>
  <c r="AM68" i="67"/>
  <c r="AI68" i="67"/>
  <c r="AY68" i="67"/>
  <c r="BB67" i="67"/>
  <c r="BA67" i="67"/>
  <c r="AZ67" i="67"/>
  <c r="AU67" i="67"/>
  <c r="AQ67" i="67"/>
  <c r="AM67" i="67"/>
  <c r="AI67" i="67"/>
  <c r="AY67" i="67"/>
  <c r="BB66" i="67"/>
  <c r="BA66" i="67"/>
  <c r="AZ66" i="67"/>
  <c r="AU66" i="67"/>
  <c r="AQ66" i="67"/>
  <c r="AM66" i="67"/>
  <c r="AI66" i="67"/>
  <c r="AY66" i="67"/>
  <c r="BB65" i="67"/>
  <c r="BA65" i="67"/>
  <c r="AZ65" i="67"/>
  <c r="AU65" i="67"/>
  <c r="AQ65" i="67"/>
  <c r="AM65" i="67"/>
  <c r="AI65" i="67"/>
  <c r="AY65" i="67"/>
  <c r="BB64" i="67"/>
  <c r="BA64" i="67"/>
  <c r="AZ64" i="67"/>
  <c r="AU64" i="67"/>
  <c r="AQ64" i="67"/>
  <c r="AM64" i="67"/>
  <c r="AI64" i="67"/>
  <c r="AY64" i="67"/>
  <c r="BB63" i="67"/>
  <c r="BA63" i="67"/>
  <c r="AZ63" i="67"/>
  <c r="AU63" i="67"/>
  <c r="AQ63" i="67"/>
  <c r="AM63" i="67"/>
  <c r="AI63" i="67"/>
  <c r="AY63" i="67"/>
  <c r="BB62" i="67"/>
  <c r="BA62" i="67"/>
  <c r="AZ62" i="67"/>
  <c r="AU62" i="67"/>
  <c r="AQ62" i="67"/>
  <c r="AM62" i="67"/>
  <c r="AI62" i="67"/>
  <c r="AY62" i="67"/>
  <c r="BB61" i="67"/>
  <c r="BA61" i="67"/>
  <c r="AZ61" i="67"/>
  <c r="AU61" i="67"/>
  <c r="AQ61" i="67"/>
  <c r="AM61" i="67"/>
  <c r="AI61" i="67"/>
  <c r="AY61" i="67"/>
  <c r="AX60" i="67"/>
  <c r="AW60" i="67"/>
  <c r="AV60" i="67"/>
  <c r="AU60" i="67"/>
  <c r="AT60" i="67"/>
  <c r="AS60" i="67"/>
  <c r="AR60" i="67"/>
  <c r="AQ60" i="67"/>
  <c r="AP60" i="67"/>
  <c r="AO60" i="67"/>
  <c r="AN60" i="67"/>
  <c r="AM60" i="67"/>
  <c r="AL60" i="67"/>
  <c r="AK60" i="67"/>
  <c r="AJ60" i="67"/>
  <c r="AI60" i="67"/>
  <c r="BB60" i="67"/>
  <c r="BA60" i="67"/>
  <c r="AZ60" i="67"/>
  <c r="AY60" i="67"/>
  <c r="O50" i="67"/>
  <c r="O49" i="67"/>
  <c r="L48" i="67"/>
  <c r="K48" i="67"/>
  <c r="K35" i="67" s="1"/>
  <c r="O47" i="67"/>
  <c r="O44" i="67" s="1"/>
  <c r="O46" i="67"/>
  <c r="O45" i="67"/>
  <c r="L44" i="67"/>
  <c r="K44" i="67"/>
  <c r="O43" i="67"/>
  <c r="O42" i="67"/>
  <c r="O41" i="67"/>
  <c r="N40" i="67"/>
  <c r="M40" i="67"/>
  <c r="L40" i="67"/>
  <c r="K40" i="67"/>
  <c r="O39" i="67"/>
  <c r="O38" i="67"/>
  <c r="O37" i="67"/>
  <c r="O36" i="67" s="1"/>
  <c r="N36" i="67"/>
  <c r="M36" i="67"/>
  <c r="L36" i="67"/>
  <c r="L35" i="67" s="1"/>
  <c r="K36" i="67"/>
  <c r="N35" i="67"/>
  <c r="M35" i="67"/>
  <c r="O25" i="67"/>
  <c r="O24" i="67"/>
  <c r="O23" i="67"/>
  <c r="N22" i="67"/>
  <c r="M22" i="67"/>
  <c r="L22" i="67"/>
  <c r="K22" i="67"/>
  <c r="N21" i="67"/>
  <c r="M21" i="67"/>
  <c r="L21" i="67"/>
  <c r="K21" i="67"/>
  <c r="O12" i="67"/>
  <c r="O11" i="67"/>
  <c r="O10" i="67"/>
  <c r="O9" i="67"/>
  <c r="O8" i="67"/>
  <c r="O7" i="67" s="1"/>
  <c r="N8" i="67"/>
  <c r="M8" i="67"/>
  <c r="L8" i="67"/>
  <c r="K8" i="67"/>
  <c r="K7" i="67" s="1"/>
  <c r="N7" i="67"/>
  <c r="M7" i="67"/>
  <c r="L7" i="67"/>
  <c r="N41" i="66"/>
  <c r="N43" i="66" s="1"/>
  <c r="M41" i="66"/>
  <c r="M43" i="66" s="1"/>
  <c r="L41" i="66"/>
  <c r="L43" i="66" s="1"/>
  <c r="K41" i="66"/>
  <c r="K43" i="66" s="1"/>
  <c r="O40" i="66"/>
  <c r="O39" i="66"/>
  <c r="O38" i="66"/>
  <c r="O41" i="66" s="1"/>
  <c r="N25" i="66"/>
  <c r="N27" i="66" s="1"/>
  <c r="M25" i="66"/>
  <c r="M27" i="66" s="1"/>
  <c r="L25" i="66"/>
  <c r="L27" i="66" s="1"/>
  <c r="K25" i="66"/>
  <c r="K27" i="66" s="1"/>
  <c r="O24" i="66"/>
  <c r="O23" i="66"/>
  <c r="O22" i="66"/>
  <c r="O25" i="66" s="1"/>
  <c r="N10" i="66"/>
  <c r="N12" i="66" s="1"/>
  <c r="M10" i="66"/>
  <c r="M12" i="66" s="1"/>
  <c r="L10" i="66"/>
  <c r="L12" i="66" s="1"/>
  <c r="K10" i="66"/>
  <c r="K12" i="66" s="1"/>
  <c r="O9" i="66"/>
  <c r="O8" i="66"/>
  <c r="O7" i="66"/>
  <c r="O10" i="66" s="1"/>
  <c r="O35" i="75" l="1"/>
  <c r="O17" i="74"/>
  <c r="O13" i="74"/>
  <c r="O7" i="74"/>
  <c r="N16" i="73"/>
  <c r="N14" i="73" s="1"/>
  <c r="N18" i="73" s="1"/>
  <c r="O80" i="72"/>
  <c r="O74" i="72"/>
  <c r="O53" i="72"/>
  <c r="O8" i="72"/>
  <c r="AY26" i="71"/>
  <c r="AY31" i="71"/>
  <c r="AY37" i="71"/>
  <c r="AY25" i="71" s="1"/>
  <c r="AY42" i="71"/>
  <c r="AY44" i="71"/>
  <c r="AY50" i="71"/>
  <c r="AY55" i="71"/>
  <c r="AY60" i="71"/>
  <c r="AY65" i="71"/>
  <c r="AY71" i="71"/>
  <c r="AZ43" i="71"/>
  <c r="BB43" i="71"/>
  <c r="AY68" i="71"/>
  <c r="AY73" i="71"/>
  <c r="AZ25" i="71"/>
  <c r="AY27" i="71"/>
  <c r="AY33" i="71"/>
  <c r="AY38" i="71"/>
  <c r="AY46" i="71"/>
  <c r="AY43" i="71" s="1"/>
  <c r="AY51" i="71"/>
  <c r="AY56" i="71"/>
  <c r="AZ61" i="71"/>
  <c r="AY67" i="71"/>
  <c r="AY61" i="71" s="1"/>
  <c r="AY72" i="71"/>
  <c r="AY77" i="71"/>
  <c r="P13" i="70"/>
  <c r="P9" i="70"/>
  <c r="P45" i="70"/>
  <c r="P9" i="69"/>
  <c r="P23" i="69"/>
  <c r="P13" i="69" s="1"/>
  <c r="O19" i="68"/>
  <c r="O40" i="67"/>
  <c r="O22" i="67"/>
  <c r="O48" i="67"/>
  <c r="O35" i="67" s="1"/>
  <c r="O6" i="68"/>
  <c r="O7" i="68"/>
  <c r="AZ10" i="71"/>
  <c r="AY10" i="71" s="1"/>
  <c r="O26" i="67"/>
  <c r="O21" i="67" s="1"/>
  <c r="O29" i="68"/>
  <c r="O30" i="68"/>
  <c r="P39" i="69"/>
  <c r="P38" i="69" s="1"/>
  <c r="P41" i="69"/>
  <c r="O8" i="70"/>
  <c r="O15" i="70"/>
  <c r="P42" i="70"/>
  <c r="P41" i="70"/>
  <c r="BA11" i="71"/>
  <c r="O26" i="66"/>
  <c r="O27" i="66" s="1"/>
  <c r="O14" i="68"/>
  <c r="O42" i="68"/>
  <c r="P12" i="69"/>
  <c r="P6" i="69" s="1"/>
  <c r="P16" i="69"/>
  <c r="P7" i="69" s="1"/>
  <c r="P27" i="69"/>
  <c r="P26" i="69" s="1"/>
  <c r="P29" i="69"/>
  <c r="O7" i="70"/>
  <c r="O6" i="70" s="1"/>
  <c r="P7" i="70"/>
  <c r="P30" i="70"/>
  <c r="P29" i="70"/>
  <c r="P27" i="70" s="1"/>
  <c r="BB8" i="71"/>
  <c r="AY8" i="71" s="1"/>
  <c r="BB12" i="71"/>
  <c r="AY12" i="71" s="1"/>
  <c r="AZ17" i="71"/>
  <c r="BA18" i="71"/>
  <c r="O11" i="66"/>
  <c r="O12" i="66" s="1"/>
  <c r="O42" i="66"/>
  <c r="O43" i="66" s="1"/>
  <c r="O10" i="68"/>
  <c r="O37" i="68"/>
  <c r="P15" i="69"/>
  <c r="P14" i="69" s="1"/>
  <c r="P17" i="69"/>
  <c r="P18" i="70"/>
  <c r="P10" i="70"/>
  <c r="P17" i="70"/>
  <c r="P39" i="70"/>
  <c r="AZ13" i="71"/>
  <c r="AY15" i="71"/>
  <c r="AZ16" i="71"/>
  <c r="AY16" i="71" s="1"/>
  <c r="O16" i="74"/>
  <c r="P21" i="70"/>
  <c r="AZ19" i="71"/>
  <c r="AY24" i="71"/>
  <c r="N85" i="72"/>
  <c r="BB14" i="71"/>
  <c r="AY14" i="71" s="1"/>
  <c r="AY23" i="71"/>
  <c r="O85" i="72"/>
  <c r="O20" i="74"/>
  <c r="BB13" i="71"/>
  <c r="BB17" i="71"/>
  <c r="AY18" i="71"/>
  <c r="BB19" i="71"/>
  <c r="AY20" i="71"/>
  <c r="AY22" i="71"/>
  <c r="O20" i="72"/>
  <c r="O27" i="72" s="1"/>
  <c r="O49" i="72"/>
  <c r="O56" i="72" s="1"/>
  <c r="O78" i="72"/>
  <c r="O25" i="75"/>
  <c r="AZ21" i="71"/>
  <c r="AY21" i="71" s="1"/>
  <c r="O66" i="72"/>
  <c r="N5" i="73"/>
  <c r="O47" i="75"/>
  <c r="O53" i="75" s="1"/>
  <c r="BA7" i="71" l="1"/>
  <c r="AZ7" i="71"/>
  <c r="P8" i="70"/>
  <c r="P5" i="69"/>
  <c r="P6" i="70"/>
  <c r="AY11" i="71"/>
  <c r="AY17" i="71"/>
  <c r="AY19" i="71"/>
  <c r="AY13" i="71"/>
  <c r="AY7" i="71" s="1"/>
  <c r="P15" i="70"/>
  <c r="BB7" i="71"/>
  <c r="O56" i="49" l="1"/>
  <c r="O55" i="49"/>
  <c r="O54" i="49"/>
  <c r="O53" i="49"/>
  <c r="L51" i="49"/>
  <c r="M51" i="49"/>
  <c r="N51" i="49"/>
  <c r="O50" i="49"/>
  <c r="O49" i="49"/>
  <c r="O48" i="49"/>
  <c r="O47" i="49"/>
  <c r="O46" i="49"/>
  <c r="O45" i="49"/>
  <c r="L45" i="49"/>
  <c r="M45" i="49"/>
  <c r="N45" i="49"/>
  <c r="O44" i="49"/>
  <c r="O43" i="49"/>
  <c r="O42" i="49"/>
  <c r="O41" i="49"/>
  <c r="O40" i="49"/>
  <c r="O39" i="49"/>
  <c r="L39" i="49"/>
  <c r="M39" i="49"/>
  <c r="N39" i="49"/>
  <c r="O38" i="49"/>
  <c r="O37" i="49"/>
  <c r="O36" i="49"/>
  <c r="O35" i="49"/>
  <c r="O34" i="49"/>
  <c r="O33" i="49"/>
  <c r="L33" i="49"/>
  <c r="M33" i="49"/>
  <c r="N33" i="49"/>
  <c r="N24" i="49"/>
  <c r="N23" i="49"/>
  <c r="N22" i="49"/>
  <c r="N21" i="49"/>
  <c r="N20" i="49"/>
  <c r="N19" i="49" s="1"/>
  <c r="M19" i="49"/>
  <c r="L19" i="49"/>
  <c r="K19" i="49"/>
  <c r="N11" i="49"/>
  <c r="N10" i="49"/>
  <c r="N9" i="49"/>
  <c r="N8" i="49"/>
  <c r="N7" i="49"/>
  <c r="N6" i="49" s="1"/>
  <c r="M6" i="49"/>
  <c r="L6" i="49"/>
  <c r="K6" i="49"/>
  <c r="A15" i="48"/>
  <c r="A28" i="48"/>
  <c r="N22" i="48"/>
  <c r="N21" i="48"/>
  <c r="N20" i="48"/>
  <c r="N19" i="48"/>
  <c r="N18" i="48"/>
  <c r="M17" i="48"/>
  <c r="L17" i="48"/>
  <c r="K17" i="48"/>
  <c r="N9" i="48"/>
  <c r="N8" i="48"/>
  <c r="N7" i="48"/>
  <c r="N6" i="48"/>
  <c r="N5" i="48"/>
  <c r="N4" i="48" s="1"/>
  <c r="M4" i="48"/>
  <c r="L4" i="48"/>
  <c r="K4" i="48"/>
  <c r="O5" i="37"/>
  <c r="N9" i="34"/>
  <c r="M9" i="34"/>
  <c r="K9" i="34"/>
  <c r="L9" i="34"/>
  <c r="K8" i="14"/>
  <c r="L8" i="14"/>
  <c r="M8" i="14"/>
  <c r="N8" i="14"/>
  <c r="J9" i="14"/>
  <c r="K9" i="14"/>
  <c r="L9" i="14"/>
  <c r="M9" i="14"/>
  <c r="N9" i="14"/>
  <c r="J10" i="14"/>
  <c r="K10" i="14"/>
  <c r="K7" i="14" s="1"/>
  <c r="L10" i="14"/>
  <c r="M10" i="14"/>
  <c r="N10" i="14"/>
  <c r="J11" i="14"/>
  <c r="O11" i="14" s="1"/>
  <c r="K11" i="14"/>
  <c r="L11" i="14"/>
  <c r="M11" i="14"/>
  <c r="N11" i="14"/>
  <c r="J12" i="14"/>
  <c r="K12" i="14"/>
  <c r="L12" i="14"/>
  <c r="M12" i="14"/>
  <c r="N12" i="14"/>
  <c r="H10" i="38"/>
  <c r="B10" i="38"/>
  <c r="O13" i="34"/>
  <c r="H7" i="14"/>
  <c r="G10" i="38"/>
  <c r="F10" i="38"/>
  <c r="G51" i="34"/>
  <c r="D19" i="14"/>
  <c r="D31" i="14"/>
  <c r="D50" i="14"/>
  <c r="D7" i="14"/>
  <c r="D10" i="38"/>
  <c r="C10" i="38"/>
  <c r="D10" i="37"/>
  <c r="K10" i="38"/>
  <c r="L10" i="38"/>
  <c r="M10" i="38"/>
  <c r="C10" i="37"/>
  <c r="L31" i="14"/>
  <c r="M33" i="38"/>
  <c r="L33" i="38"/>
  <c r="K33" i="38"/>
  <c r="J33" i="38"/>
  <c r="I33" i="38"/>
  <c r="H33" i="38"/>
  <c r="G33" i="38"/>
  <c r="F33" i="38"/>
  <c r="E33" i="38"/>
  <c r="D33" i="38"/>
  <c r="C33" i="38"/>
  <c r="B33" i="38"/>
  <c r="N32" i="38"/>
  <c r="N31" i="38"/>
  <c r="N30" i="38"/>
  <c r="N29" i="38"/>
  <c r="N28" i="38"/>
  <c r="M22" i="38"/>
  <c r="L22" i="38"/>
  <c r="K22" i="38"/>
  <c r="J22" i="38"/>
  <c r="I22" i="38"/>
  <c r="H22" i="38"/>
  <c r="G22" i="38"/>
  <c r="F22" i="38"/>
  <c r="E22" i="38"/>
  <c r="E10" i="38"/>
  <c r="D22" i="38"/>
  <c r="C22" i="38"/>
  <c r="B22" i="38"/>
  <c r="N21" i="38"/>
  <c r="N20" i="38"/>
  <c r="N19" i="38"/>
  <c r="N18" i="38"/>
  <c r="N17" i="38"/>
  <c r="J10" i="37"/>
  <c r="I10" i="37"/>
  <c r="H10" i="37"/>
  <c r="G10" i="37"/>
  <c r="F10" i="37"/>
  <c r="E10" i="37"/>
  <c r="O9" i="37"/>
  <c r="O8" i="37"/>
  <c r="O7" i="37"/>
  <c r="O6" i="37"/>
  <c r="J33" i="37"/>
  <c r="I33" i="37"/>
  <c r="H33" i="37"/>
  <c r="G33" i="37"/>
  <c r="F33" i="37"/>
  <c r="E33" i="37"/>
  <c r="D33" i="37"/>
  <c r="C33" i="37"/>
  <c r="O32" i="37"/>
  <c r="O31" i="37"/>
  <c r="O30" i="37"/>
  <c r="O29" i="37"/>
  <c r="O28" i="37"/>
  <c r="O33" i="37" s="1"/>
  <c r="J22" i="37"/>
  <c r="I22" i="37"/>
  <c r="H22" i="37"/>
  <c r="G22" i="37"/>
  <c r="F22" i="37"/>
  <c r="E22" i="37"/>
  <c r="D22" i="37"/>
  <c r="C22" i="37"/>
  <c r="O21" i="37"/>
  <c r="O20" i="37"/>
  <c r="O19" i="37"/>
  <c r="O18" i="37"/>
  <c r="O17" i="37"/>
  <c r="N33" i="38"/>
  <c r="N5" i="38"/>
  <c r="N6" i="38"/>
  <c r="N7" i="38"/>
  <c r="N8" i="38"/>
  <c r="N22" i="38"/>
  <c r="N9" i="38"/>
  <c r="N51" i="34"/>
  <c r="M51" i="34"/>
  <c r="L51" i="34"/>
  <c r="K51" i="34"/>
  <c r="J51" i="34"/>
  <c r="I51" i="34"/>
  <c r="H51" i="34"/>
  <c r="F51" i="34"/>
  <c r="E51" i="34"/>
  <c r="D51" i="34"/>
  <c r="C51" i="34"/>
  <c r="O50" i="34"/>
  <c r="O49" i="34"/>
  <c r="O48" i="34"/>
  <c r="O47" i="34"/>
  <c r="O46" i="34"/>
  <c r="O37" i="34"/>
  <c r="O36" i="34"/>
  <c r="O35" i="34"/>
  <c r="O34" i="34"/>
  <c r="O33" i="34"/>
  <c r="N32" i="34"/>
  <c r="M32" i="34"/>
  <c r="L32" i="34"/>
  <c r="K32" i="34"/>
  <c r="J32" i="34"/>
  <c r="I32" i="34"/>
  <c r="H32" i="34"/>
  <c r="G32" i="34"/>
  <c r="F32" i="34"/>
  <c r="E32" i="34"/>
  <c r="D32" i="34"/>
  <c r="C32" i="34"/>
  <c r="O25" i="34"/>
  <c r="O24" i="34"/>
  <c r="O23" i="34"/>
  <c r="O22" i="34"/>
  <c r="O21" i="34"/>
  <c r="N20" i="34"/>
  <c r="M20" i="34"/>
  <c r="L20" i="34"/>
  <c r="K20" i="34"/>
  <c r="J20" i="34"/>
  <c r="I20" i="34"/>
  <c r="H20" i="34"/>
  <c r="G20" i="34"/>
  <c r="F20" i="34"/>
  <c r="E20" i="34"/>
  <c r="D20" i="34"/>
  <c r="C20" i="34"/>
  <c r="O20" i="34" s="1"/>
  <c r="I8" i="34"/>
  <c r="N8" i="34"/>
  <c r="M8" i="34"/>
  <c r="K8" i="34"/>
  <c r="J8" i="34"/>
  <c r="G8" i="34"/>
  <c r="F8" i="34"/>
  <c r="E8" i="34"/>
  <c r="D8" i="34"/>
  <c r="C8" i="34"/>
  <c r="O36" i="14"/>
  <c r="O35" i="14"/>
  <c r="O34" i="14"/>
  <c r="O33" i="14"/>
  <c r="O32" i="14"/>
  <c r="O24" i="14"/>
  <c r="O23" i="14"/>
  <c r="O22" i="14"/>
  <c r="O21" i="14"/>
  <c r="O20" i="14"/>
  <c r="N31" i="14"/>
  <c r="M31" i="14"/>
  <c r="K31" i="14"/>
  <c r="J31" i="14"/>
  <c r="I31" i="14"/>
  <c r="H31" i="14"/>
  <c r="G31" i="14"/>
  <c r="F31" i="14"/>
  <c r="E31" i="14"/>
  <c r="C31" i="14"/>
  <c r="N19" i="14"/>
  <c r="M19" i="14"/>
  <c r="L19" i="14"/>
  <c r="K19" i="14"/>
  <c r="J19" i="14"/>
  <c r="I19" i="14"/>
  <c r="H19" i="14"/>
  <c r="G19" i="14"/>
  <c r="F19" i="14"/>
  <c r="E19" i="14"/>
  <c r="O19" i="14" s="1"/>
  <c r="C19" i="14"/>
  <c r="E7" i="14"/>
  <c r="J7" i="14"/>
  <c r="I7" i="14"/>
  <c r="G7" i="14"/>
  <c r="C7" i="14"/>
  <c r="N7" i="14"/>
  <c r="M7" i="14"/>
  <c r="L8" i="34"/>
  <c r="L7" i="14"/>
  <c r="O32" i="34"/>
  <c r="O10" i="34"/>
  <c r="O9" i="14"/>
  <c r="O11" i="34"/>
  <c r="O12" i="34"/>
  <c r="O12" i="14"/>
  <c r="F7" i="14"/>
  <c r="O8" i="14"/>
  <c r="O7" i="15"/>
  <c r="O8" i="15"/>
  <c r="O9" i="15"/>
  <c r="O10" i="15"/>
  <c r="O11" i="15"/>
  <c r="O45" i="14"/>
  <c r="O46" i="14"/>
  <c r="O47" i="14"/>
  <c r="O48" i="14"/>
  <c r="O49" i="14"/>
  <c r="C50" i="14"/>
  <c r="E50" i="14"/>
  <c r="F50" i="14"/>
  <c r="G50" i="14"/>
  <c r="H50" i="14"/>
  <c r="I50" i="14"/>
  <c r="J50" i="14"/>
  <c r="K50" i="14"/>
  <c r="L50" i="14"/>
  <c r="M50" i="14"/>
  <c r="N50" i="14"/>
  <c r="O6" i="12"/>
  <c r="O7" i="12"/>
  <c r="O8" i="12"/>
  <c r="O9" i="12"/>
  <c r="O10" i="12"/>
  <c r="O17" i="12"/>
  <c r="O18" i="12"/>
  <c r="O19" i="12"/>
  <c r="O20" i="12"/>
  <c r="O21" i="12"/>
  <c r="O28" i="12"/>
  <c r="O39" i="12" s="1"/>
  <c r="O29" i="12"/>
  <c r="O40" i="12" s="1"/>
  <c r="O30" i="12"/>
  <c r="O31" i="12"/>
  <c r="O42" i="12" s="1"/>
  <c r="O32" i="12"/>
  <c r="O43" i="12" s="1"/>
  <c r="O11" i="12"/>
  <c r="O41" i="12"/>
  <c r="O50" i="14" l="1"/>
  <c r="O31" i="14"/>
  <c r="O22" i="37"/>
  <c r="N17" i="48"/>
  <c r="O33" i="12"/>
  <c r="O51" i="34"/>
  <c r="O7" i="14"/>
  <c r="N10" i="38"/>
  <c r="O10" i="37"/>
  <c r="O22" i="12"/>
  <c r="O51" i="49"/>
  <c r="O52" i="49"/>
  <c r="O6" i="15"/>
  <c r="H8" i="34"/>
  <c r="O8" i="34" s="1"/>
  <c r="O9" i="34"/>
  <c r="O10" i="14"/>
  <c r="O44" i="12"/>
</calcChain>
</file>

<file path=xl/sharedStrings.xml><?xml version="1.0" encoding="utf-8"?>
<sst xmlns="http://schemas.openxmlformats.org/spreadsheetml/2006/main" count="3999" uniqueCount="973">
  <si>
    <t>Enero</t>
  </si>
  <si>
    <t>Febrero</t>
  </si>
  <si>
    <t>Marzo</t>
  </si>
  <si>
    <t>Abril</t>
  </si>
  <si>
    <t>Mayo</t>
  </si>
  <si>
    <t>Julio</t>
  </si>
  <si>
    <t>Agosto</t>
  </si>
  <si>
    <t>Septiembre</t>
  </si>
  <si>
    <t>Octubre</t>
  </si>
  <si>
    <t>Volver al Indice</t>
  </si>
  <si>
    <t>Junio</t>
  </si>
  <si>
    <t>Noviembre</t>
  </si>
  <si>
    <t>Diciembre</t>
  </si>
  <si>
    <t>PROMEDIO</t>
  </si>
  <si>
    <t xml:space="preserve"> </t>
  </si>
  <si>
    <t xml:space="preserve">REMUNERACIÓN IMPONIBLE DE LOS TRABAJADORES POR LOS QUE SE COTIZÓ </t>
  </si>
  <si>
    <t xml:space="preserve">    SUBSIDIOS</t>
  </si>
  <si>
    <t xml:space="preserve">   PENSIONES</t>
  </si>
  <si>
    <t xml:space="preserve">MONTOS TOTALES DE PENSIONES DE LA LEY N°16.744 </t>
  </si>
  <si>
    <t xml:space="preserve">    INDEMNIZACIONES</t>
  </si>
  <si>
    <t xml:space="preserve">MONTO DE INDEMNIZACIONES POR ACCIDENTES DEL TRABAJO </t>
  </si>
  <si>
    <t>NUMERO DE EMPRESAS AFILIADAS A  C.C.A.F.</t>
  </si>
  <si>
    <t>NUMERO DE TRABAJADORES AFILIADOS  A  C.C.A.F.</t>
  </si>
  <si>
    <t>NUMERO DE PENSIONADOS AFILIADOS A C.C.A.F.</t>
  </si>
  <si>
    <t>NUMERO TOTAL DE AFILIADOS A C.C.A.F.</t>
  </si>
  <si>
    <t xml:space="preserve">     SIL CURATIVA</t>
  </si>
  <si>
    <t>NUMERO DE TRABAJADORES COTIZANTES AL REGIMEN SIL, POR C.C.A.F.</t>
  </si>
  <si>
    <t>NUMERO DE SUBSIDIOS INICIADOS DE ORIGEN COMUN PAGADOS POR LAS C.C.A.F.</t>
  </si>
  <si>
    <t>NUMERO DE DIAS PAGADOS EN SUBSIDIOS DE ORIGEN COMUN, POR LAS C.C.A.F.</t>
  </si>
  <si>
    <t>MONTO PAGADO EN SUBSIDIOS DE ORIGEN COMUN, POR LAS C.C.A.F.</t>
  </si>
  <si>
    <t xml:space="preserve">     SIL MATERNALES</t>
  </si>
  <si>
    <t>GASTO EN ASIGNACIONES FAMILIARES  PAGADAS ,SEGÚN INSTITUCIONES</t>
  </si>
  <si>
    <t>NUMERO DE SUBSIDIOS DE CESANTIA PAGADOS POR F.U.P.F</t>
  </si>
  <si>
    <t>MONTO PAGADO EN SUBSIDIOS DE CESANTIA PAGADOS POR EL F.U.P.F</t>
  </si>
  <si>
    <t>TOTAL</t>
  </si>
  <si>
    <t>A.Ch.S.</t>
  </si>
  <si>
    <t>C.Ch.C.</t>
  </si>
  <si>
    <t>I.S.T.</t>
  </si>
  <si>
    <t>Subtotal Mutuales</t>
  </si>
  <si>
    <t>Total</t>
  </si>
  <si>
    <t xml:space="preserve"> (*) : Incluye administradores delegados </t>
  </si>
  <si>
    <t>A LOS ORGANISMOS ADMINISTRADORES DE LA LEY N°16.744</t>
  </si>
  <si>
    <t xml:space="preserve"> LOS ORGANISMOS ADMINISTRADORES DE LA LEY N°16.744</t>
  </si>
  <si>
    <t>(Miles de pesos)</t>
  </si>
  <si>
    <t>DE TRAYECTO Y ENFERMEDADES PROFESIONALES DE LOS AFILIADOS</t>
  </si>
  <si>
    <t>A LOS ORGANISMOS ADMINISTRADORES DE LA LEY N° 16.744</t>
  </si>
  <si>
    <t>ORGANISMOS ADMINISTRADORES</t>
  </si>
  <si>
    <t>TOTAL AÑO</t>
  </si>
  <si>
    <t xml:space="preserve"> Por Accidentes de Trabajo</t>
  </si>
  <si>
    <t xml:space="preserve"> Por Accidentes de Trayecto</t>
  </si>
  <si>
    <t xml:space="preserve"> Por Enfermedad Profesional</t>
  </si>
  <si>
    <t>NUMERO DE DIAS DE SUBSIDIOS PAGADOS POR ACCIDENTES DEL TRABAJO,</t>
  </si>
  <si>
    <t>MONTO TOTAL DE SUBSIDIOS PAGADOS POR ACCIDENTES DEL TRABAJO,</t>
  </si>
  <si>
    <t xml:space="preserve">NUMERO DE INDEMNIZACIONES POR ACCIDENTES DEL TRABAJO </t>
  </si>
  <si>
    <t>Y ENFERMEDADES PROFESIONALES PAGADAS SEGUN ENTIDAD</t>
  </si>
  <si>
    <t xml:space="preserve"> NUMERO DE EMPRESAS AFILIADAS A  C.C.A.F.</t>
  </si>
  <si>
    <t>C.C.A.F.</t>
  </si>
  <si>
    <t>DE LOS ANDES</t>
  </si>
  <si>
    <t>LA ARAUCANA</t>
  </si>
  <si>
    <t>LOS HEROES</t>
  </si>
  <si>
    <t>18 DE SEPT.</t>
  </si>
  <si>
    <t>G.MISTRAL</t>
  </si>
  <si>
    <t xml:space="preserve"> NUMERO DE TRABAJADORES AFILIADOS  A  C.C.A.F.</t>
  </si>
  <si>
    <t xml:space="preserve"> NUMERO DE PENSIONADOS AFILIADOS A C.C.A.F.</t>
  </si>
  <si>
    <t>TASAS DE INTERES MENSUAL PARA OPERACIONES NO REAJUSTABLES EN MONEDA NACIONAL,</t>
  </si>
  <si>
    <t>(en porcentajes)</t>
  </si>
  <si>
    <t>PLAZO 24 MESES</t>
  </si>
  <si>
    <t xml:space="preserve">Julio </t>
  </si>
  <si>
    <t>18 DE SEPTIEMBRE</t>
  </si>
  <si>
    <t>G. MISTRAL</t>
  </si>
  <si>
    <t>PLAZO 36 MESES</t>
  </si>
  <si>
    <t>PLAZO 60 MESES</t>
  </si>
  <si>
    <t>(En miles de $)</t>
  </si>
  <si>
    <t xml:space="preserve">   C. C. A. F.</t>
  </si>
  <si>
    <t xml:space="preserve">TOTAL </t>
  </si>
  <si>
    <t>De los Andes</t>
  </si>
  <si>
    <t>La Araucana</t>
  </si>
  <si>
    <t>Los Héroes</t>
  </si>
  <si>
    <t xml:space="preserve">18 de Septiembre </t>
  </si>
  <si>
    <t>Gabriela Mistral</t>
  </si>
  <si>
    <t>TOTAL SISTEMA</t>
  </si>
  <si>
    <t>TOTAL GENERAL</t>
  </si>
  <si>
    <t>GASTO EN ASIGNACIONES FAMILIARES  PAGADAS, SEGUN INSTITUCIONES</t>
  </si>
  <si>
    <t xml:space="preserve"> SUBSIDIOS FAMILIARES EMITIDOS,  BENEFICIARIOS, MONTO Y CAUSANTES POR TIPO</t>
  </si>
  <si>
    <t>Embarazadas</t>
  </si>
  <si>
    <t>TOTAL CAUSANTES</t>
  </si>
  <si>
    <t>N° DE BENEFICIARIOS</t>
  </si>
  <si>
    <t>REGIONES</t>
  </si>
  <si>
    <t>NUMERO DE SUBSIDIOS DE CESANTIA PAGADOS POR F.U.P.F.</t>
  </si>
  <si>
    <t>De Los Andes</t>
  </si>
  <si>
    <t>18 de Septiembre</t>
  </si>
  <si>
    <t>Subtotal CCAF</t>
  </si>
  <si>
    <t>MONTO DE SUBSIDIOS DE CESANTIA PAGADOS POR EL F.U.P.F.</t>
  </si>
  <si>
    <t>T O T A L</t>
  </si>
  <si>
    <t>Fuente: Informes estadísticos y financieros mensuales de las CCAF.</t>
  </si>
  <si>
    <t>(Cifras en miles de $)</t>
  </si>
  <si>
    <t>Ex Servicio de Seguro Social</t>
  </si>
  <si>
    <t>Viudez</t>
  </si>
  <si>
    <t>Orfandad</t>
  </si>
  <si>
    <t>NUMERO DE SUBSIDIOS FAMILIARES EMITIDOS SEGÚN TIPO DE CAUSANTES Y REGIONES</t>
  </si>
  <si>
    <t>NUMERO DE CAUSANTES DE SUBSIDIOS FAMILIARES EMITIDOS, SEGÚN REGIONES</t>
  </si>
  <si>
    <t>A.Ch.S. (*)</t>
  </si>
  <si>
    <t xml:space="preserve">   ACCIDENTES</t>
  </si>
  <si>
    <t>NUMERO  DE TRABAJADORES PROTEGIDOS</t>
  </si>
  <si>
    <t>MUTUALES</t>
  </si>
  <si>
    <t>Asociación Chilena de Seguridad</t>
  </si>
  <si>
    <t>Mutual de Seguridad C.Ch.C.</t>
  </si>
  <si>
    <t>Instituto de Seguridad del Trabajo</t>
  </si>
  <si>
    <t>NUMERO  DE EMPRESAS ADHERENTES</t>
  </si>
  <si>
    <t>ACCIDENTES DEL TRABAJO</t>
  </si>
  <si>
    <t>ACCIDENTES DEL TRAYECTO</t>
  </si>
  <si>
    <t>ACCIDENTES DE TRAYECTO</t>
  </si>
  <si>
    <t>Inválidos</t>
  </si>
  <si>
    <t>(*) Total de empleadores que cotizaron en el mes.</t>
  </si>
  <si>
    <t>C.Ch.C. (*)</t>
  </si>
  <si>
    <t>I.S.T. (*)</t>
  </si>
  <si>
    <t xml:space="preserve">Otras Ex Cajas de Previsión </t>
  </si>
  <si>
    <t>NUMERO DE PENSIONES VIGENTES DE LA LEY N°16.744 SEGÚN TIPO DE PENSION</t>
  </si>
  <si>
    <t xml:space="preserve">C.Ch.C. </t>
  </si>
  <si>
    <t>Gran Invalidez</t>
  </si>
  <si>
    <t>Invalidez Parcial</t>
  </si>
  <si>
    <t>Invalidez Total</t>
  </si>
  <si>
    <t>MONTOS TOTALES DE PENSIONES DE LA LEY N°16.745 SEGUN TIPO DE PENSION</t>
  </si>
  <si>
    <t>EMITIDAS A PAGO POR ACCIDENTES DEL TRABAJO Y ENFERMEDAD PROFESIONAL</t>
  </si>
  <si>
    <t>MONTOS TOTALES DE  PENSIONES VIGENTES DE LA LEY N°16.744 SEGÚN TIPO DE PENSION</t>
  </si>
  <si>
    <t>TIPO DE PENSION Y ENTIDAD</t>
  </si>
  <si>
    <t>1.- REGIMEN DE ACC. DEL TRABAJO Y ENFERMEDADES PROFESIONALES</t>
  </si>
  <si>
    <t>2.- REGIMEN CAJAS DE COMPENSACION DE ASIGNACION FAMILIAR</t>
  </si>
  <si>
    <t>3.- SUBSIDIOS POR INCAPACIDAD LABORAL</t>
  </si>
  <si>
    <t>4.- ASIGNACION FAMILIAR</t>
  </si>
  <si>
    <t>5.- BENEFICIOS ASISTENCIALES</t>
  </si>
  <si>
    <t>6.- OTROS BENEFICIOS</t>
  </si>
  <si>
    <t xml:space="preserve">(**) : Incluye administradores delegados </t>
  </si>
  <si>
    <t>I.S.L.(ex INP) (*)</t>
  </si>
  <si>
    <t>ENTIDADES</t>
  </si>
  <si>
    <t>NUMERO DE TRABAJADORES PROTEGIDOS POR EL SEGURO DE LA LEY 16.744.</t>
  </si>
  <si>
    <t>NUMERO DE EMPRESAS ADHERENTES DE LA LEY 16.744.</t>
  </si>
  <si>
    <t>(*) Total de Trabajadores que cotizaron en el mes.</t>
  </si>
  <si>
    <t>Metropolitana</t>
  </si>
  <si>
    <t>NUMERO DE ENTIDADES EMPLEADORAS COTIZANTES</t>
  </si>
  <si>
    <t>NUMERO DE SUBSIDIOS POR DISCAPACIDAD MENTAL, SEGÚN REGIONES</t>
  </si>
  <si>
    <t>MONTO EMITIDO EN SUBSIDIOS POR DISCAPACIDAD MENTAL, SEGÚN REGIONES</t>
  </si>
  <si>
    <t>(Miles de $)</t>
  </si>
  <si>
    <t>I.S.L.(ex INP) (**)</t>
  </si>
  <si>
    <t xml:space="preserve">LOS HEROES </t>
  </si>
  <si>
    <t>NUMERO DE CREDITOS DE CONSUMO OTORGADOS POR EL SISTEMA C.C.A.F.</t>
  </si>
  <si>
    <t xml:space="preserve">I.S.T. (*) </t>
  </si>
  <si>
    <t xml:space="preserve">I.S.T. </t>
  </si>
  <si>
    <t xml:space="preserve">A.Ch.S. </t>
  </si>
  <si>
    <t>NUMERO DE PENSIONES VIGENTES DE LA LEY N°16.744 SEGUN TIPO DE PENSION</t>
  </si>
  <si>
    <t>NUMERO DE PENSIONES VIGENTES DE LA LEY N°16.744 SEGUN ENTIDAD</t>
  </si>
  <si>
    <t>POR EL SEGURO DE LA LEY N°16.744 (a)</t>
  </si>
  <si>
    <t>DE LA LEY N°16.744 (a)</t>
  </si>
  <si>
    <t xml:space="preserve"> Por Accidentes de Trabajo </t>
  </si>
  <si>
    <t>TOTAL TRABAJADORES</t>
  </si>
  <si>
    <t>TOTAL EMPRESAS</t>
  </si>
  <si>
    <t>(*)  Incluye días perdidos por accidentes  de trayecto y por enfermedad profesional, e información de los administradores delegados.</t>
  </si>
  <si>
    <t>NUMERO DE SUBSIDIOS INICIADOS POR ACCIDENTES DEL TRABAJO,</t>
  </si>
  <si>
    <t>(*) Incluye N° de pensiones por accidentes  de trabajo y por enfermedad profesional.</t>
  </si>
  <si>
    <t>NUMERO DE SUBSIDIOS POR DISCAPACIDAD MENTAL, SEGUN REGIONES</t>
  </si>
  <si>
    <t xml:space="preserve">I.S.L.(ex INP) </t>
  </si>
  <si>
    <t xml:space="preserve">Invalidez Parcial </t>
  </si>
  <si>
    <t>Invalidez Total (*)</t>
  </si>
  <si>
    <t>(*) Incluye N° de pensiones por Invalidez Parcial y Gran Invalidez.</t>
  </si>
  <si>
    <t>(*) Las cifras incluyen  monto de pensiones emitidas a pago de Accidentes del trabajo y Enfermedades Profesionales.</t>
  </si>
  <si>
    <t>I.S.L.(ex INP) (b)</t>
  </si>
  <si>
    <t>(b) Incluye Administradores Delegados</t>
  </si>
  <si>
    <t>NUMERO DE ACCIDENTES, SEGUN TIPO DE ACCIDENTE Y NUMERO DE ENFERMEDADES PROFESIONALES  DIAGNOSTICADAS POR MUTUAL</t>
  </si>
  <si>
    <t>NUMERO DE DIAS PERDIDOS, POR ACCIDENTES DEL TRABAJO Y DE TRAYECTO, SEGUN TIPO DE ACCIDENTE Y NUMERO DE DIAS PERDIDOS POR ENFERMEDAD PROFESIONAL, POR MUTUAL</t>
  </si>
  <si>
    <t>trabajador</t>
  </si>
  <si>
    <t>pensionado</t>
  </si>
  <si>
    <t xml:space="preserve">Agosto </t>
  </si>
  <si>
    <t>ENERO</t>
  </si>
  <si>
    <t>FEBRERO</t>
  </si>
  <si>
    <t>MARZO</t>
  </si>
  <si>
    <t>ABRIL</t>
  </si>
  <si>
    <t>MAYO</t>
  </si>
  <si>
    <t>JUNIO</t>
  </si>
  <si>
    <t>JULIO</t>
  </si>
  <si>
    <t>AGOSTO</t>
  </si>
  <si>
    <t>SEPTIEMBRE</t>
  </si>
  <si>
    <t>OCTUBRE</t>
  </si>
  <si>
    <t>NOVIEMBRE</t>
  </si>
  <si>
    <t>DICIEMBRE</t>
  </si>
  <si>
    <t>No incluye Intermediación Financiera.</t>
  </si>
  <si>
    <t xml:space="preserve"> NUMERO DE PRESTAMOS OTORGADOS POR EL SISTEMA C.C.A.F. A AFILIADOS TRABAJADORES</t>
  </si>
  <si>
    <t xml:space="preserve"> NUMERO DE PRESTAMOS OTORGADOS POR EL SISTEMA C.C.A.F. A AFILIADOS PENSIONADOS</t>
  </si>
  <si>
    <t xml:space="preserve"> NUMERO TOTAL DE CREDITOS DE CONSUMO OTORGADOS POR EL SISTEMA C.C.A.F.</t>
  </si>
  <si>
    <t xml:space="preserve">NUMERO DE CREDITOS HIPOTECARIOS OTORGADOS POR EL SISTEMA CCAF </t>
  </si>
  <si>
    <t xml:space="preserve"> MONTO TOTAL DE CREDITOS DE CONSUMO OTORGADOS POR EL SISTEMA C.C.A.F.</t>
  </si>
  <si>
    <t xml:space="preserve"> MONTO  DE PRESTAMOS OTORGADOS POR EL SISTEMA C.C.A.F. A AFILIADOS TRABAJADORES</t>
  </si>
  <si>
    <t>MONTO DE PRESTAMOS OTORGADOS POR EL SISTEMA C.C.A.F. A AFILIADOS PENSIONADOS</t>
  </si>
  <si>
    <t xml:space="preserve">MONTO DE CREDITOS HIPOTECARIOS OTORGADOS POR EL SISTEMA CCAF </t>
  </si>
  <si>
    <t>TOTAL ENFERMEDADES PROFESIONALES</t>
  </si>
  <si>
    <t xml:space="preserve">TOTAL ACCIDENTES </t>
  </si>
  <si>
    <t>TOTAL POR ENFERMEDADES PROFESIONALES</t>
  </si>
  <si>
    <t>TOTAL  POR ACCIDENTES</t>
  </si>
  <si>
    <t>MUTUALES / DIAS PERDIDOS</t>
  </si>
  <si>
    <t xml:space="preserve"> Por Accidentes de Trayecto </t>
  </si>
  <si>
    <t>Prom. año</t>
  </si>
  <si>
    <t>Hombres</t>
  </si>
  <si>
    <t>Mujeres</t>
  </si>
  <si>
    <t>No infor.</t>
  </si>
  <si>
    <t xml:space="preserve">I.S.L. (2) </t>
  </si>
  <si>
    <t>(1) Corresponde al total de trabajadores por quienes se declararon cotizaciones, independientemente que se hayan pagado o no. Incluye Trabajadores Independientes.</t>
  </si>
  <si>
    <t>NÚMERO DE ACCIDENTES (POR TIPO DE ACCIDENTE) Y DE ENFERMEDADES PROFESIONALES DIAGNOSTICADAS, SEGÚN MUTUAL Y SEXO</t>
  </si>
  <si>
    <t>NÚMERO DE DÍAS PERDIDOS POR ACCIDENTES DEL TRABAJO Y DE TRAYECTO Y POR ENFERMEDADES PROFESIONALES DIAGNOSTICADAS, SEGÚN MUTUAL Y SEXO</t>
  </si>
  <si>
    <t>POR ACCIDENTES DEL TRABAJO</t>
  </si>
  <si>
    <t>POR ACCIDENTES DE TRAYECTO</t>
  </si>
  <si>
    <t>POR ENFERMEDADES PROFESIONALES</t>
  </si>
  <si>
    <t>NUMERO DE DIAS PERDIDOS POR ACC. DEL TRABAJO Y DE TRAYECTO Y POR ENFERMEDADES PROFESIONALES  SEGÚN MUTUAL Y SEXO</t>
  </si>
  <si>
    <t>NUMERO DE ACCIDENTES, (POR TIPO DE ACCIDENTE) Y NUMERO DE ENFERMEDADES PROFESIONALES DIAGNOSTICADAS SEGÚN MUTUAL</t>
  </si>
  <si>
    <t>NUMERO DE DIAS PERDIDOS, POR ACC. DEL TRAB. Y DE TRAYECTO, Y POR ENFERMEDADES PROFESIONALES DIAGNOSTICADAS, SEGÚN MUTUAL.</t>
  </si>
  <si>
    <t>NUMERO DE ACCIDENTES Y DE TRAYECTO Y DE ENFERMEDADES PROFESIONALES DIAGNOSTICADAS, SEGÚN MUTUAL Y SEXO</t>
  </si>
  <si>
    <t xml:space="preserve"> NÚMERO DE TRABAJADORAS MUJERES AFILIADAS  A  C.C.A.F.</t>
  </si>
  <si>
    <t xml:space="preserve"> NÚMERO DE TRABAJADORES HOMBRES AFILIADOS  A  C.C.A.F.</t>
  </si>
  <si>
    <t xml:space="preserve"> NÚMERO DE PENSIONADAS MUJERES AFILIADAS  A  C.C.A.F.</t>
  </si>
  <si>
    <t xml:space="preserve"> NÚMERO DE PENSIONADOS HOMBRES AFILIADOS  A  C.C.A.F.</t>
  </si>
  <si>
    <t>Comuna</t>
  </si>
  <si>
    <t>TOTAL NACIONAL</t>
  </si>
  <si>
    <t>LA ARAUCANA (*)</t>
  </si>
  <si>
    <t>Camarones</t>
  </si>
  <si>
    <t>General Lagos</t>
  </si>
  <si>
    <t>Putre</t>
  </si>
  <si>
    <t>Alto Hospicio</t>
  </si>
  <si>
    <t>Camiña</t>
  </si>
  <si>
    <t>Colchane</t>
  </si>
  <si>
    <t>Huara</t>
  </si>
  <si>
    <t>Iquique</t>
  </si>
  <si>
    <t>Pica</t>
  </si>
  <si>
    <t>Pozo Almonte</t>
  </si>
  <si>
    <t>Antofagasta</t>
  </si>
  <si>
    <t>Calama</t>
  </si>
  <si>
    <t>María Elena</t>
  </si>
  <si>
    <t>Mejillones</t>
  </si>
  <si>
    <t>Sierra Gorda</t>
  </si>
  <si>
    <t>Taltal</t>
  </si>
  <si>
    <t>Tocopilla</t>
  </si>
  <si>
    <t>Alto del Carmen</t>
  </si>
  <si>
    <t>Caldera</t>
  </si>
  <si>
    <t>Chañaral</t>
  </si>
  <si>
    <t>Copiapó</t>
  </si>
  <si>
    <t>Diego de Almagro</t>
  </si>
  <si>
    <t>Freirina</t>
  </si>
  <si>
    <t>Huasco</t>
  </si>
  <si>
    <t>Tierra Amarilla</t>
  </si>
  <si>
    <t>Vallenar</t>
  </si>
  <si>
    <t>Andacollo</t>
  </si>
  <si>
    <t>Canela</t>
  </si>
  <si>
    <t>Combarbalá</t>
  </si>
  <si>
    <t>Coquimbo</t>
  </si>
  <si>
    <t>Illapel</t>
  </si>
  <si>
    <t>La Higuera</t>
  </si>
  <si>
    <t>La Serena</t>
  </si>
  <si>
    <t>Los Vilos</t>
  </si>
  <si>
    <t>Monte Patria</t>
  </si>
  <si>
    <t>Ovalle</t>
  </si>
  <si>
    <t>Paiguano</t>
  </si>
  <si>
    <t>Punitaqui</t>
  </si>
  <si>
    <t>Río Hurtado</t>
  </si>
  <si>
    <t>Salamanca</t>
  </si>
  <si>
    <t>Vicuña</t>
  </si>
  <si>
    <t>Algarrobo</t>
  </si>
  <si>
    <t>Cabildo</t>
  </si>
  <si>
    <t>Calle Larga</t>
  </si>
  <si>
    <t>Cartagena</t>
  </si>
  <si>
    <t>Casablanca</t>
  </si>
  <si>
    <t>Catemu</t>
  </si>
  <si>
    <t>Concón</t>
  </si>
  <si>
    <t>El Quisco</t>
  </si>
  <si>
    <t>El Tabo</t>
  </si>
  <si>
    <t>Hijuelas</t>
  </si>
  <si>
    <t>Isla de Pascua</t>
  </si>
  <si>
    <t>Juan Fernández</t>
  </si>
  <si>
    <t>Calera</t>
  </si>
  <si>
    <t>La Cruz</t>
  </si>
  <si>
    <t>La Ligua</t>
  </si>
  <si>
    <t>Limache</t>
  </si>
  <si>
    <t>Llaillay</t>
  </si>
  <si>
    <t>Los Andes</t>
  </si>
  <si>
    <t>Nogales</t>
  </si>
  <si>
    <t>Olmue</t>
  </si>
  <si>
    <t>Panquehue</t>
  </si>
  <si>
    <t>Papudo</t>
  </si>
  <si>
    <t>Petorca</t>
  </si>
  <si>
    <t>Puchuncaví</t>
  </si>
  <si>
    <t>Putaendo</t>
  </si>
  <si>
    <t>Quillota</t>
  </si>
  <si>
    <t>Quilpue</t>
  </si>
  <si>
    <t>Quintero</t>
  </si>
  <si>
    <t>Rinconada</t>
  </si>
  <si>
    <t>San Antonio</t>
  </si>
  <si>
    <t>San Esteban</t>
  </si>
  <si>
    <t>San Felipe</t>
  </si>
  <si>
    <t>Santa María</t>
  </si>
  <si>
    <t>Santo Domingo</t>
  </si>
  <si>
    <t>Valparaíso</t>
  </si>
  <si>
    <t>Villa Alemana</t>
  </si>
  <si>
    <t>Viña del Mar</t>
  </si>
  <si>
    <t>Zapallar</t>
  </si>
  <si>
    <t>Chépica</t>
  </si>
  <si>
    <t>Chimbarongo</t>
  </si>
  <si>
    <t>Codegua</t>
  </si>
  <si>
    <t>Coinco</t>
  </si>
  <si>
    <t>Coltauco</t>
  </si>
  <si>
    <t>Doñihue</t>
  </si>
  <si>
    <t>Graneros</t>
  </si>
  <si>
    <t>La Estrella</t>
  </si>
  <si>
    <t>Las Cabras</t>
  </si>
  <si>
    <t>Litueche</t>
  </si>
  <si>
    <t>Lolol</t>
  </si>
  <si>
    <t>Machalí</t>
  </si>
  <si>
    <t>Malloa</t>
  </si>
  <si>
    <t>Marchihue</t>
  </si>
  <si>
    <t>Mostazal</t>
  </si>
  <si>
    <t>Nancagua</t>
  </si>
  <si>
    <t>Navidad</t>
  </si>
  <si>
    <t>Olivar</t>
  </si>
  <si>
    <t>Palmilla</t>
  </si>
  <si>
    <t>Paredones</t>
  </si>
  <si>
    <t>Peralillo</t>
  </si>
  <si>
    <t>Peumo</t>
  </si>
  <si>
    <t>Pichidegua</t>
  </si>
  <si>
    <t>Pichilemu</t>
  </si>
  <si>
    <t>Placilla</t>
  </si>
  <si>
    <t>Pumanque</t>
  </si>
  <si>
    <t>Quinta de Tilcoco</t>
  </si>
  <si>
    <t>Rancagua</t>
  </si>
  <si>
    <t>Rengo</t>
  </si>
  <si>
    <t>Requínoa</t>
  </si>
  <si>
    <t>San Fernando</t>
  </si>
  <si>
    <t>San Vicente</t>
  </si>
  <si>
    <t>Santa Cruz</t>
  </si>
  <si>
    <t>Cauquenes</t>
  </si>
  <si>
    <t>Chanco</t>
  </si>
  <si>
    <t>Colbún</t>
  </si>
  <si>
    <t>Constitución</t>
  </si>
  <si>
    <t>Curepto</t>
  </si>
  <si>
    <t>Curicó</t>
  </si>
  <si>
    <t>Empedrado</t>
  </si>
  <si>
    <t>Hualañé</t>
  </si>
  <si>
    <t>Licantén</t>
  </si>
  <si>
    <t>Linares</t>
  </si>
  <si>
    <t>Longaví</t>
  </si>
  <si>
    <t>Maule</t>
  </si>
  <si>
    <t>Molina</t>
  </si>
  <si>
    <t>Parral</t>
  </si>
  <si>
    <t>Pelarco</t>
  </si>
  <si>
    <t>Pelluhue</t>
  </si>
  <si>
    <t>Pencahue</t>
  </si>
  <si>
    <t>Rauco</t>
  </si>
  <si>
    <t>Retiro</t>
  </si>
  <si>
    <t>Río Claro</t>
  </si>
  <si>
    <t>Romeral</t>
  </si>
  <si>
    <t>Sagrada Familia</t>
  </si>
  <si>
    <t>San Clemente</t>
  </si>
  <si>
    <t>San Javier</t>
  </si>
  <si>
    <t>San Rafael</t>
  </si>
  <si>
    <t>Talca</t>
  </si>
  <si>
    <t>Teno</t>
  </si>
  <si>
    <t>Vichuquén</t>
  </si>
  <si>
    <t>Villa Alegre</t>
  </si>
  <si>
    <t>Yerbas Buenas</t>
  </si>
  <si>
    <t>Alto Bío Bío</t>
  </si>
  <si>
    <t>Antuco</t>
  </si>
  <si>
    <t>Arauco</t>
  </si>
  <si>
    <t>Bulnes</t>
  </si>
  <si>
    <t>Cabrero</t>
  </si>
  <si>
    <t>Cañete</t>
  </si>
  <si>
    <t>Chiguayante</t>
  </si>
  <si>
    <t>Chillán</t>
  </si>
  <si>
    <t>Chillán Viejo</t>
  </si>
  <si>
    <t>Cobquecura</t>
  </si>
  <si>
    <t>Coelemu</t>
  </si>
  <si>
    <t>Coihueco</t>
  </si>
  <si>
    <t>Concepción</t>
  </si>
  <si>
    <t>Contulmo</t>
  </si>
  <si>
    <t>Coronel</t>
  </si>
  <si>
    <t>Curanilahue</t>
  </si>
  <si>
    <t>El Carmen</t>
  </si>
  <si>
    <t>Florida</t>
  </si>
  <si>
    <t>Hualpen</t>
  </si>
  <si>
    <t>Hualqui</t>
  </si>
  <si>
    <t>Laja</t>
  </si>
  <si>
    <t>Lebu</t>
  </si>
  <si>
    <t>Los alamos</t>
  </si>
  <si>
    <t>Los angeles</t>
  </si>
  <si>
    <t>Lota</t>
  </si>
  <si>
    <t>MULCHÉN</t>
  </si>
  <si>
    <t>Nacimiento</t>
  </si>
  <si>
    <t>Negrete</t>
  </si>
  <si>
    <t>Ninhue</t>
  </si>
  <si>
    <t>ÑIQUÉN</t>
  </si>
  <si>
    <t>Pemuco</t>
  </si>
  <si>
    <t>Penco</t>
  </si>
  <si>
    <t>Pinto</t>
  </si>
  <si>
    <t>Portezuelo</t>
  </si>
  <si>
    <t>Quilaco</t>
  </si>
  <si>
    <t>Quilleco</t>
  </si>
  <si>
    <t>Quillón</t>
  </si>
  <si>
    <t>Quirihue</t>
  </si>
  <si>
    <t>Ranquil</t>
  </si>
  <si>
    <t>San Carlos</t>
  </si>
  <si>
    <t>San Fabián</t>
  </si>
  <si>
    <t>San Ignacio</t>
  </si>
  <si>
    <t>San Nicolás</t>
  </si>
  <si>
    <t>San pedro de la Paz</t>
  </si>
  <si>
    <t>San Rosendo</t>
  </si>
  <si>
    <t>Santa Bárbara</t>
  </si>
  <si>
    <t>Santa Juana</t>
  </si>
  <si>
    <t>Talcahuano</t>
  </si>
  <si>
    <t>Tirúa</t>
  </si>
  <si>
    <t>Tome</t>
  </si>
  <si>
    <t>Treguaco</t>
  </si>
  <si>
    <t>Tucapel</t>
  </si>
  <si>
    <t>Yumbel</t>
  </si>
  <si>
    <t>Yungay</t>
  </si>
  <si>
    <t>Angol</t>
  </si>
  <si>
    <t>Carahue</t>
  </si>
  <si>
    <t>Cholchol</t>
  </si>
  <si>
    <t>Collipulli</t>
  </si>
  <si>
    <t>Cunco</t>
  </si>
  <si>
    <t>Curacautín</t>
  </si>
  <si>
    <t>Curarrehue</t>
  </si>
  <si>
    <t>Ercilla</t>
  </si>
  <si>
    <t>Freire</t>
  </si>
  <si>
    <t>Galvarino</t>
  </si>
  <si>
    <t>Gorbea</t>
  </si>
  <si>
    <t>Lautaro</t>
  </si>
  <si>
    <t>Loncoche</t>
  </si>
  <si>
    <t>Lonquimay</t>
  </si>
  <si>
    <t>Los Sauces</t>
  </si>
  <si>
    <t>Lumaco</t>
  </si>
  <si>
    <t>Melipeuco</t>
  </si>
  <si>
    <t>Nueva Imperial</t>
  </si>
  <si>
    <t>Padre Las Casas</t>
  </si>
  <si>
    <t>Perquenco</t>
  </si>
  <si>
    <t>Pitrufquén</t>
  </si>
  <si>
    <t>Saavedra</t>
  </si>
  <si>
    <t>Pucón</t>
  </si>
  <si>
    <t>Purén</t>
  </si>
  <si>
    <t>Renaico</t>
  </si>
  <si>
    <t>Temuco</t>
  </si>
  <si>
    <t>Teodoro Schmidt</t>
  </si>
  <si>
    <t>Toltén</t>
  </si>
  <si>
    <t>Traiguén</t>
  </si>
  <si>
    <t>Victoria</t>
  </si>
  <si>
    <t>Vilcún</t>
  </si>
  <si>
    <t>Villarrica</t>
  </si>
  <si>
    <t>Corral</t>
  </si>
  <si>
    <t>Futrono</t>
  </si>
  <si>
    <t>La Unión</t>
  </si>
  <si>
    <t>Lago Ranco</t>
  </si>
  <si>
    <t>Lanco</t>
  </si>
  <si>
    <t>Los Lagos</t>
  </si>
  <si>
    <t>Máfil</t>
  </si>
  <si>
    <t>Mariquina</t>
  </si>
  <si>
    <t>Paillaco</t>
  </si>
  <si>
    <t>Panguipulli</t>
  </si>
  <si>
    <t>Río Bueno</t>
  </si>
  <si>
    <t>Valdivia</t>
  </si>
  <si>
    <t>Ancud</t>
  </si>
  <si>
    <t>Calbuco</t>
  </si>
  <si>
    <t>Castro</t>
  </si>
  <si>
    <t>Chaiten</t>
  </si>
  <si>
    <t>Chonchi</t>
  </si>
  <si>
    <t>Cochamó</t>
  </si>
  <si>
    <t>Curaco de Vélez</t>
  </si>
  <si>
    <t>Dalcahue</t>
  </si>
  <si>
    <t>Fresia</t>
  </si>
  <si>
    <t>Frutillar</t>
  </si>
  <si>
    <t>Futaleufu</t>
  </si>
  <si>
    <t>Hualaihue</t>
  </si>
  <si>
    <t>Llanquihue</t>
  </si>
  <si>
    <t>Los Muermos</t>
  </si>
  <si>
    <t>Maullin</t>
  </si>
  <si>
    <t>Osorno</t>
  </si>
  <si>
    <t>Palena</t>
  </si>
  <si>
    <t>Puerto Montt</t>
  </si>
  <si>
    <t>Puerto Octay</t>
  </si>
  <si>
    <t>Puerto Varas</t>
  </si>
  <si>
    <t>Puqueldón</t>
  </si>
  <si>
    <t>Purranque</t>
  </si>
  <si>
    <t>Puyehue</t>
  </si>
  <si>
    <t>Queilén</t>
  </si>
  <si>
    <t>Quellón</t>
  </si>
  <si>
    <t>Quemchi</t>
  </si>
  <si>
    <t>Quinchao</t>
  </si>
  <si>
    <t>Río Negro</t>
  </si>
  <si>
    <t>San Juan de la Costa</t>
  </si>
  <si>
    <t>San Pablo</t>
  </si>
  <si>
    <t>Aisen</t>
  </si>
  <si>
    <t>Chile Chico</t>
  </si>
  <si>
    <t>Cisnes</t>
  </si>
  <si>
    <t>Cochrane</t>
  </si>
  <si>
    <t>Coihaique</t>
  </si>
  <si>
    <t>Guaitecas</t>
  </si>
  <si>
    <t>Lago Verde</t>
  </si>
  <si>
    <t>O"Higgins</t>
  </si>
  <si>
    <t>Río Ibañez</t>
  </si>
  <si>
    <t>Tortel</t>
  </si>
  <si>
    <t>Antártica</t>
  </si>
  <si>
    <t>CABO DE HORNOS (EX-NAVARINO)</t>
  </si>
  <si>
    <t>Laguna Blanca</t>
  </si>
  <si>
    <t>Porvenir</t>
  </si>
  <si>
    <t>Primavera</t>
  </si>
  <si>
    <t>Natales</t>
  </si>
  <si>
    <t>Punta Arenas</t>
  </si>
  <si>
    <t>Río Verde</t>
  </si>
  <si>
    <t>San Gregorio</t>
  </si>
  <si>
    <t>Timaukel</t>
  </si>
  <si>
    <t>Torres del Paine</t>
  </si>
  <si>
    <t>Alhué</t>
  </si>
  <si>
    <t>Buin</t>
  </si>
  <si>
    <t>Calera de Tango</t>
  </si>
  <si>
    <t>Cerrillos</t>
  </si>
  <si>
    <t>Cerro Navia</t>
  </si>
  <si>
    <t>Colina</t>
  </si>
  <si>
    <t>Conchalí</t>
  </si>
  <si>
    <t>Curacaví</t>
  </si>
  <si>
    <t>El Bosque</t>
  </si>
  <si>
    <t>El Monte</t>
  </si>
  <si>
    <t>Estación Central</t>
  </si>
  <si>
    <t>Huechuraba</t>
  </si>
  <si>
    <t>Independencia</t>
  </si>
  <si>
    <t>Isla de Maipo</t>
  </si>
  <si>
    <t>La Cisterna</t>
  </si>
  <si>
    <t>La Florida</t>
  </si>
  <si>
    <t>La Granja</t>
  </si>
  <si>
    <t>La Pintana</t>
  </si>
  <si>
    <t>La Reina</t>
  </si>
  <si>
    <t>Lampa</t>
  </si>
  <si>
    <t>Las Condes</t>
  </si>
  <si>
    <t>Lo Barnechea</t>
  </si>
  <si>
    <t>Lo Espejo</t>
  </si>
  <si>
    <t>Lo Prado</t>
  </si>
  <si>
    <t>Macul</t>
  </si>
  <si>
    <t>Maipú</t>
  </si>
  <si>
    <t>María Pinto</t>
  </si>
  <si>
    <t>Melipilla</t>
  </si>
  <si>
    <t>Ñuñoa</t>
  </si>
  <si>
    <t>Pedro Aguirre Cerda</t>
  </si>
  <si>
    <t>Padre Hurtado</t>
  </si>
  <si>
    <t>Paine</t>
  </si>
  <si>
    <t>Peñaflor</t>
  </si>
  <si>
    <t>Peñalolén</t>
  </si>
  <si>
    <t>Pirque</t>
  </si>
  <si>
    <t>Providencia</t>
  </si>
  <si>
    <t>Pudahuel</t>
  </si>
  <si>
    <t>Puente Alto</t>
  </si>
  <si>
    <t>Quilicura</t>
  </si>
  <si>
    <t>Quinta Normal</t>
  </si>
  <si>
    <t>Recoleta</t>
  </si>
  <si>
    <t>Renca</t>
  </si>
  <si>
    <t>San José de Maipo</t>
  </si>
  <si>
    <t>San Bernardo</t>
  </si>
  <si>
    <t>San Joaquín</t>
  </si>
  <si>
    <t>San Miguel</t>
  </si>
  <si>
    <t>San Pedro</t>
  </si>
  <si>
    <t>San Ramón</t>
  </si>
  <si>
    <t>Santiago</t>
  </si>
  <si>
    <t>Talagante</t>
  </si>
  <si>
    <t>Tiltil</t>
  </si>
  <si>
    <t>Vitacura</t>
  </si>
  <si>
    <t>(2) Corresponde al total de trabajadores  por quienes se pagaron cotizaciones. Incluye trabajadores independientes e información de administradores delegados.</t>
  </si>
  <si>
    <t>NUMERO DE TRABAJADORES POR LOS QUE SE COTIZÓ</t>
  </si>
  <si>
    <t xml:space="preserve">Subtotal Mutuales </t>
  </si>
  <si>
    <t>NUMERO DE BONOS EMITIDOS A MATRIMONIOS</t>
  </si>
  <si>
    <t>CON 50 AÑOS</t>
  </si>
  <si>
    <t>ENTRE 53 Y 59 AÑOS</t>
  </si>
  <si>
    <t>NUMERO DE BONOS EMITIDOS A VIUDOS(AS)</t>
  </si>
  <si>
    <t>MONTO DE BONOS EMITIDOS EN EL MES, EN M$</t>
  </si>
  <si>
    <t>VALOR UNITARIO POR BONO EMITIDO</t>
  </si>
  <si>
    <t>TOTAL BONOS EMITIDOS</t>
  </si>
  <si>
    <t xml:space="preserve">NUMERO Y MONTO DE BONOS POR BODAS DE ORO EMITIDOS A PAGO </t>
  </si>
  <si>
    <t xml:space="preserve"> Por Accidentes de Trabajo (2)</t>
  </si>
  <si>
    <t>AÑO 2014</t>
  </si>
  <si>
    <t>Menores de 18 años</t>
  </si>
  <si>
    <t>Madre del menor</t>
  </si>
  <si>
    <t>Promedio anual</t>
  </si>
  <si>
    <t>INFORMACION ESTADISTICA MENSUAL AÑO 2014</t>
  </si>
  <si>
    <t>Año 2014</t>
  </si>
  <si>
    <t>SEGÚN PLAZOS, VIGENTES AL ULTIMO DIA DE CADA MES. AÑO 2014</t>
  </si>
  <si>
    <t xml:space="preserve">          AÑO 2014</t>
  </si>
  <si>
    <t>2 0 1 4</t>
  </si>
  <si>
    <t>Monto mayor a 50 U.F. y menor o igual a 200 U.F.</t>
  </si>
  <si>
    <t>Fuente: SUSESO: Central de Riesgo Financiero</t>
  </si>
  <si>
    <t>TASA DE INTERÉS PROMEDIO OTORGADO POR CADA CCAF A SUS AFILIADOS</t>
  </si>
  <si>
    <t>Todas las CCAF</t>
  </si>
  <si>
    <t>TASA DE INTERÉS PROMEDIO OTORGADO POR CADA CCAF A AFILIADOS TRABAJADORES</t>
  </si>
  <si>
    <t>TASA DE INTERÉS PROMEDIO OTORGADO POR CADA CCAF A AFILIADOS PENSIONADOS</t>
  </si>
  <si>
    <t>Monto menor o igual a 50 U.F.</t>
  </si>
  <si>
    <t>(*) Antecedentes en revisión</t>
  </si>
  <si>
    <t>NOTA: La información de enero 2014 de la CCAF De Los Andes fue reemplazada el 4/04/2014.</t>
  </si>
  <si>
    <r>
      <rPr>
        <b/>
        <sz val="11"/>
        <color theme="1"/>
        <rFont val="Calibri"/>
        <family val="2"/>
        <scheme val="minor"/>
      </rPr>
      <t>TOTAL</t>
    </r>
    <r>
      <rPr>
        <b/>
        <sz val="11"/>
        <rFont val="Calibri"/>
        <family val="2"/>
        <scheme val="minor"/>
      </rPr>
      <t xml:space="preserve"> GENERAL ACCIDENTES</t>
    </r>
  </si>
  <si>
    <r>
      <rPr>
        <b/>
        <sz val="12"/>
        <color theme="1"/>
        <rFont val="Calibri"/>
        <family val="2"/>
        <scheme val="minor"/>
      </rPr>
      <t>TOTAL</t>
    </r>
    <r>
      <rPr>
        <b/>
        <sz val="12"/>
        <rFont val="Calibri"/>
        <family val="2"/>
        <scheme val="minor"/>
      </rPr>
      <t xml:space="preserve"> GENERAL ACCIDENTES</t>
    </r>
  </si>
  <si>
    <t>Madre de hijo de filiación no matrimonial</t>
  </si>
  <si>
    <t>Otras Pensiones</t>
  </si>
  <si>
    <t xml:space="preserve">I.S.L. </t>
  </si>
  <si>
    <t>Asociación Chilena de Seguridad (b)</t>
  </si>
  <si>
    <t>I.S.L.(ex INP) (c)</t>
  </si>
  <si>
    <t xml:space="preserve">(a) Corresponde al total de entidades empleadoras que declararon cotizaciones, independientemente que las hayan pagado o no, y aquellas afiliadas que no han declarado, ni pagado cotizaciones durante un periodo de no más de 4 meses </t>
  </si>
  <si>
    <t xml:space="preserve">(b) Este Organismo informó que hasta diciembre de 2013 remitió información sólo de las empresas cotizantes. </t>
  </si>
  <si>
    <t>(c) Incluye Administradores Delegados</t>
  </si>
  <si>
    <t>(a) Corresponde al total de trabajadores por quienes se declararon cotizaciones, independientemente que se hayan pagado o no. Incluye trabajadores Independientes</t>
  </si>
  <si>
    <t>MUTUALES (1) e I.S.L</t>
  </si>
  <si>
    <t>LOS HEROES (**)</t>
  </si>
  <si>
    <t>(*)Sin información</t>
  </si>
  <si>
    <t>(**)Sin información</t>
  </si>
  <si>
    <t>(*)Sin clasificación</t>
  </si>
  <si>
    <t>No incluye créditos hipotecarios. Considera nuevos créditos, renegociaciones y reprogramaciones</t>
  </si>
  <si>
    <t>(*) Incluye indemnizaciones por accidentes  de trabajo, trayecto y por enfermedad profesional.</t>
  </si>
  <si>
    <t>ADMINISTRADORES DELEGADOS (*)</t>
  </si>
  <si>
    <t>NÚMERO DE TRABAJADORES PROTEGIDOS POR EL SEGURO DE LA LEY N°16.744, SEGÚN ACTIVIDAD ECONÓMICA Y MUTUAL</t>
  </si>
  <si>
    <t>ACTIVIDAD ECONÓMICA</t>
  </si>
  <si>
    <t>A.CH.S.</t>
  </si>
  <si>
    <t>C.CH.C.</t>
  </si>
  <si>
    <t>Agricultura, ganadería, caza y silvicultura</t>
  </si>
  <si>
    <t>Pesca</t>
  </si>
  <si>
    <t>Explotación de minas y canteras</t>
  </si>
  <si>
    <t>Industrias Manufactureras</t>
  </si>
  <si>
    <t>Suministro de electricidad, gas y agua</t>
  </si>
  <si>
    <t>Construcción</t>
  </si>
  <si>
    <t>Comercio, reparación de vehículos y otros</t>
  </si>
  <si>
    <t>Hoteles y restaurantes</t>
  </si>
  <si>
    <t>Transporte, almacenamiento y comunicaciones</t>
  </si>
  <si>
    <t>Intermediación financiera</t>
  </si>
  <si>
    <t>Actividades inmobiliarias, empresariales y de alquiler</t>
  </si>
  <si>
    <t>Administración pública y defensa; planes de seguridad social</t>
  </si>
  <si>
    <t>Enseñanza</t>
  </si>
  <si>
    <t>Servicios sociales y de salud</t>
  </si>
  <si>
    <t>Otras actividades de servicios comunitarios, sociales y personales</t>
  </si>
  <si>
    <t>Hogares privados con servicio doméstico</t>
  </si>
  <si>
    <t>Organizaciones y órganos extraterritoriales</t>
  </si>
  <si>
    <t>TOTAL 2014</t>
  </si>
  <si>
    <r>
      <rPr>
        <b/>
        <sz val="11"/>
        <color theme="1"/>
        <rFont val="Arial"/>
        <family val="2"/>
      </rPr>
      <t>TOTAL</t>
    </r>
    <r>
      <rPr>
        <b/>
        <sz val="11"/>
        <rFont val="Arial"/>
        <family val="2"/>
      </rPr>
      <t xml:space="preserve"> ACCIDENTES </t>
    </r>
  </si>
  <si>
    <t>NUMERO DE TRABAJADORES PROTEGIDOS POR EL SEGURO DE LA LEY N°16.744, SEGÚN ACTIVIDAD ECONÓMICA Y MUTUAL</t>
  </si>
  <si>
    <t>NUMERO  DE TRABAJADORES PROTEGIDOS POR EL SEGURO DE LA LEY N° 16.744, SEGÚN SEXO</t>
  </si>
  <si>
    <t>NÚMERO DE ACCIDENTES DEL TRABAJO Y DE TRAYECTO Y DE ENFERMEDADES PROFESIONALES, SEGÚN ACTIVIDAD ECONÓMICA Y MUTUAL</t>
  </si>
  <si>
    <t>NUMERO DE ACCIDENTES DEL TRABAJO Y DE TRAYECTO Y DE ENFERMEDADES PROFESIONALES, SEGÚN ACTIVIDAD ECONÓMICA Y MUTUAL</t>
  </si>
  <si>
    <t>(1) Se entiende por "accidentes del trabajo" el total de accidentes de trabajo ocurridos a los trabajadores protegidos, es decir, los trabajadores dependientes por quienes se declararon cotizaciones, se hayan pagado éstas o no, más los trabajadores independientes adheridos a una Mutualidad de Empleadores, siempre y cuando se encuentren al día en el pago de las cotizaciones previsionales.</t>
  </si>
  <si>
    <t>(2) Por "accidentes de trayecto" se entiende el total de accidentes de trayecto ocurridos a los trabajadores protegidos.</t>
  </si>
  <si>
    <t>(3) Se entiende por "enfermedades profesionales" el total de enfermedades profesionales diagnosticadas a los trabajadores protegidos.</t>
  </si>
  <si>
    <t>TOTAL ENFERMEDADES PROFESIONALES (3)</t>
  </si>
  <si>
    <t>ACCIDENTES DE TRAYECTO (2)</t>
  </si>
  <si>
    <t>ACCIDENTES DEL TRABAJO (1)</t>
  </si>
  <si>
    <t>DESCANSO PRENATAL</t>
  </si>
  <si>
    <t>SUBSECRETARÍA DE SALUD PÚBLICA</t>
  </si>
  <si>
    <t>DESCANSO POSTNATAL</t>
  </si>
  <si>
    <t>PERMISO POSTNATAL PARENTAL</t>
  </si>
  <si>
    <t>MUJERES SIN CONTRATO DE TRABAJO VIGENTE</t>
  </si>
  <si>
    <t>ENFERMEDAD GRAVE DEL NIÑO MENOR DE 1 AÑO</t>
  </si>
  <si>
    <t>(1) Considera sólo la información de los subsidios maternales iniciados de cargo del Fondo Único de Prestaciones Familiares y Subsidios de Cesantía</t>
  </si>
  <si>
    <t>(1) Considera sólo la información de los días de subsidio maternal de cargo del Fondo Único de Prestaciones Familiares y Subsidios de Cesantía</t>
  </si>
  <si>
    <t>(1) Corresponde al gasto emitido en subsidios y cotizaciones</t>
  </si>
  <si>
    <t xml:space="preserve">CCAF Los Héroes </t>
  </si>
  <si>
    <t>CCAF De Los Andes</t>
  </si>
  <si>
    <t>CCAF Gabriela Mistral</t>
  </si>
  <si>
    <t xml:space="preserve">CCAF 18 de Septiembre </t>
  </si>
  <si>
    <t>CCAF La Araucana</t>
  </si>
  <si>
    <t>Administradora de Fondos Cesantía (AFC)</t>
  </si>
  <si>
    <t>Servicio de Tesorerías (Servicios Públicos Centralizados y Pensionados)</t>
  </si>
  <si>
    <t xml:space="preserve">Servicio Hidrográfico y Oceanográfico de la Armada </t>
  </si>
  <si>
    <t>Instituto de Investigaciones y Control</t>
  </si>
  <si>
    <t>Instituto Nacional de Deportes</t>
  </si>
  <si>
    <t>Servicio Aerofotogrametrico de la FACH</t>
  </si>
  <si>
    <t>Dirección General de Aeronáutica Civil</t>
  </si>
  <si>
    <t>Instituto Geográfico Militar</t>
  </si>
  <si>
    <t>Superintendencia de Electricidad y Combustibles</t>
  </si>
  <si>
    <t>Superintendencia de Valores y Seguros</t>
  </si>
  <si>
    <t>Servicio Nacional de Capacitación y Empleo</t>
  </si>
  <si>
    <t>Instituto Nacional de Hidráulica</t>
  </si>
  <si>
    <t>Junta Nacional de Auxilio Escolar y Becas</t>
  </si>
  <si>
    <t>Dirección General del Crédito Prendario</t>
  </si>
  <si>
    <t>Instituto Nacional de Estadísticas</t>
  </si>
  <si>
    <t>Instituto de Desarrollo Agropecuario</t>
  </si>
  <si>
    <t>Servicio Agrícola y Ganadero</t>
  </si>
  <si>
    <t>Comisión Nacional de Investigación Científica y Tecnológica</t>
  </si>
  <si>
    <t>Corporación de Fomento de la Producción</t>
  </si>
  <si>
    <t>Comisión Chilena de Energía Nuclear</t>
  </si>
  <si>
    <t>Servicio Nacional de Menores</t>
  </si>
  <si>
    <t>Contraloría General de la Republica</t>
  </si>
  <si>
    <t>Superintendencia de Seguridad Social</t>
  </si>
  <si>
    <t>Servicio Nacional de Turismo</t>
  </si>
  <si>
    <t>Instituto Antártico Chileno</t>
  </si>
  <si>
    <t>Parque Metropolitano de Santiago</t>
  </si>
  <si>
    <t>Comisión Chilena del Cobre</t>
  </si>
  <si>
    <t>Comisión Nacional de Energía</t>
  </si>
  <si>
    <t>Superintendencia de Servicios Sanitarios</t>
  </si>
  <si>
    <t>Servicio Nacional de la Mujer</t>
  </si>
  <si>
    <t xml:space="preserve">Superintendencia de Salud </t>
  </si>
  <si>
    <t>Fondo de Solidaridad e Inversión Social</t>
  </si>
  <si>
    <t>Fondo Nacional de Salud</t>
  </si>
  <si>
    <t>Central de Abastecimiento</t>
  </si>
  <si>
    <t>Instituto de Salud Publica</t>
  </si>
  <si>
    <t>Hospital Padre Alberto Hurtado</t>
  </si>
  <si>
    <t>Corporación Asistencia Judicial Región Metropolitana</t>
  </si>
  <si>
    <t>Centro de Referencia de Salud Cordillera Oriente</t>
  </si>
  <si>
    <t>Centro de Referencia de Salud Maipú</t>
  </si>
  <si>
    <t>Servicio de Salud Metropolitano Sur</t>
  </si>
  <si>
    <t>Servicio de Salud Metropolitano Central</t>
  </si>
  <si>
    <t xml:space="preserve">Servicio de Salud Metropolitano Sur Oriente </t>
  </si>
  <si>
    <t>Servicio de Salud Metropolitano Oriente</t>
  </si>
  <si>
    <t>Servicio de Salud Metropolitano Norte</t>
  </si>
  <si>
    <t>Servicio de Salud Metropolitano Occidente</t>
  </si>
  <si>
    <t>Servicio de Salud Arica</t>
  </si>
  <si>
    <t>Servicio de Salud Iquique</t>
  </si>
  <si>
    <t>Servicio de Salud Antofagasta</t>
  </si>
  <si>
    <t>Servicio de Salud Atacama</t>
  </si>
  <si>
    <t>Servicio de Salud Coquimbo</t>
  </si>
  <si>
    <t>Servicio de Salud Valparaíso-San Antonio</t>
  </si>
  <si>
    <t>Servicio de Salud Viña Del Mar-Quillota</t>
  </si>
  <si>
    <t>Servicio de Salud San Felipe-Los Andes</t>
  </si>
  <si>
    <t>Servicio de Salud de O'Higgins</t>
  </si>
  <si>
    <t>Servicio de Salud del Maule</t>
  </si>
  <si>
    <t>Servicio de Salud Concepción</t>
  </si>
  <si>
    <t>Servicio de Salud Arauco</t>
  </si>
  <si>
    <t>Servicio de Salud Talcahuano</t>
  </si>
  <si>
    <t>Servicio de Salud Ñuble</t>
  </si>
  <si>
    <t>Servicio de Salud Biobío</t>
  </si>
  <si>
    <t>Servicio de Salud Araucanía Norte</t>
  </si>
  <si>
    <t>Servicio de Salud Araucanía Sur</t>
  </si>
  <si>
    <t>Servicio de Salud Valdivia</t>
  </si>
  <si>
    <t>Servicio de Salud Osorno</t>
  </si>
  <si>
    <t>Servicio de Salud del Reloncaví</t>
  </si>
  <si>
    <t>Servicio de Salud de Aysén</t>
  </si>
  <si>
    <t>Servicio de Salud Chiloé</t>
  </si>
  <si>
    <t>Servicio de Salud Magallanes</t>
  </si>
  <si>
    <t>Universidad de Chile</t>
  </si>
  <si>
    <t>Universidad de Santiago de Chile</t>
  </si>
  <si>
    <t>Universidad Tecnológica Metropolitana</t>
  </si>
  <si>
    <t>Universidad de Tarapacá</t>
  </si>
  <si>
    <t>Universidad Arturo Prat</t>
  </si>
  <si>
    <t>Universidad de Antofagasta</t>
  </si>
  <si>
    <t>Universidad de La Serena</t>
  </si>
  <si>
    <t>Universidad de Valparaíso</t>
  </si>
  <si>
    <t>Universidad de Atacama</t>
  </si>
  <si>
    <t>Universidad de Biobío</t>
  </si>
  <si>
    <t>Universidad de La Frontera</t>
  </si>
  <si>
    <t>Universidad de Los Lagos</t>
  </si>
  <si>
    <t>Universidad de Magallanes</t>
  </si>
  <si>
    <t>Universidad de Talca</t>
  </si>
  <si>
    <t>Universidad Metropolitana de Ciencias de la Educación</t>
  </si>
  <si>
    <t>Universidad Playa Ancha de Ciencias de la Educación</t>
  </si>
  <si>
    <t>Subtotal Servicios Públicos Descentralizados</t>
  </si>
  <si>
    <t>Dirección de Previsión de Carabineros de Chile</t>
  </si>
  <si>
    <t xml:space="preserve">Caja de Previsión de la Defensa Nacional </t>
  </si>
  <si>
    <t>Subtotal Cajas de Previsión</t>
  </si>
  <si>
    <t>Mutual de Seguridad de la C.Ch.C</t>
  </si>
  <si>
    <t>Instituto de Seguridad Laboral (ISL)</t>
  </si>
  <si>
    <t>Subtotal Administradores de la Ley N° 16.744</t>
  </si>
  <si>
    <t>A.F.P. Cuprum S.A.</t>
  </si>
  <si>
    <t>A.F.P. Habitat S.A</t>
  </si>
  <si>
    <t>A.F.P. Planvital S.A.</t>
  </si>
  <si>
    <t>A.F.P. Provida S.A.</t>
  </si>
  <si>
    <t>A.F.P. Capital S.A.</t>
  </si>
  <si>
    <t>Subtotal Admistradoras de Fondos de Pensiones (AFP)</t>
  </si>
  <si>
    <t>Consorcio Nacional de Seguros</t>
  </si>
  <si>
    <t>Principal Cía. de Seguros de Vida de Chile S.A.</t>
  </si>
  <si>
    <t>Chilena Consolidada Seguros de Vida S.A</t>
  </si>
  <si>
    <t>Euroamerica Seguros de Vida S.A.</t>
  </si>
  <si>
    <t>Seguros Vida Security Prevision S.A</t>
  </si>
  <si>
    <t>Renta Nacional Cía. de Seguros de Vida S.A.</t>
  </si>
  <si>
    <t>Corpseguros S.A Ex ING Seguros de Vida</t>
  </si>
  <si>
    <t>Metlife Chile Seguros de Vida S.A.</t>
  </si>
  <si>
    <t>Corp Vida Cía. de Seguros de Vida S.A</t>
  </si>
  <si>
    <t>BCI Seguros de Vida S.A (Ex-Axa )</t>
  </si>
  <si>
    <t>CN Life Cía. de Seguros S.A</t>
  </si>
  <si>
    <t>Cia.  De Seguros de Vida Cruz del Sur S.A. (1)</t>
  </si>
  <si>
    <t>Penta Vida Cía de Seguros de Vida S.A</t>
  </si>
  <si>
    <t>Bice Vida Cía. De Seguros de Vida S.A</t>
  </si>
  <si>
    <t>Ohio National Seguros de Vida S.A.</t>
  </si>
  <si>
    <t>BBVA Seguros de Vida S.A.</t>
  </si>
  <si>
    <t>Mapfre Cía. De Seguros de Vida de Chile S.A</t>
  </si>
  <si>
    <t>Subtotal Compañias de Seguros</t>
  </si>
  <si>
    <t>(1) Cruz del Sur se fusionó con Vida Security a contar de abril</t>
  </si>
  <si>
    <t>ENTIDADES PAGADORAS</t>
  </si>
  <si>
    <t>Consejo de Defensa del Estado</t>
  </si>
  <si>
    <t>Corporación Nacional de Desarrollo Indigena (CONADI)</t>
  </si>
  <si>
    <t>SERVIU Región de Coquimbo</t>
  </si>
  <si>
    <t>Defensoria Penal Pública</t>
  </si>
  <si>
    <t>Gobierno Regional de Coquimbo</t>
  </si>
  <si>
    <t>Gobierno Regional de O'Higgins</t>
  </si>
  <si>
    <t>Gobierno Regional del Maule</t>
  </si>
  <si>
    <t>Gobierno Regional Metropolitano de Santiago</t>
  </si>
  <si>
    <t>Gobierno Regional de Arica y Parinacota</t>
  </si>
  <si>
    <t>Gobierno Regional de La Araucanía</t>
  </si>
  <si>
    <t>Gobierno Regional de Atacama</t>
  </si>
  <si>
    <t>A.F.P. Modelo S.A.</t>
  </si>
  <si>
    <t>Cía. De Seguros Consorcio Nacional de Seguros</t>
  </si>
  <si>
    <t>Seguros de Vida Sura S.A</t>
  </si>
  <si>
    <t>Arica y Parinacota</t>
  </si>
  <si>
    <t>Tarapacá</t>
  </si>
  <si>
    <t>Atacama</t>
  </si>
  <si>
    <t>Libertador General Bernardo O'Higgins</t>
  </si>
  <si>
    <t>Biobío</t>
  </si>
  <si>
    <t>Araucanía</t>
  </si>
  <si>
    <t>Los Ríos</t>
  </si>
  <si>
    <t>Aysén del General Carlos Ibañez del Campo</t>
  </si>
  <si>
    <t>Magallanes y Antártica Chilena</t>
  </si>
  <si>
    <t>Discapacitados mentales</t>
  </si>
  <si>
    <t>TOTAL DE CAUSANTES DE SUBSIDIO FAMILIAR EMITIDOS A PAGO, POR COMUNA</t>
  </si>
  <si>
    <t>Entidad pagadora</t>
  </si>
  <si>
    <t>CCAF Los Héroes</t>
  </si>
  <si>
    <t>CCAF 18 de Septiembre</t>
  </si>
  <si>
    <t>Instituto de Previsión Social (IPS)</t>
  </si>
  <si>
    <t xml:space="preserve">REMUNERACION IMPONIBLE DE LOS TRABAJADORES POR LOS QUE SE COTIZÓ A </t>
  </si>
  <si>
    <t>MUTUALES / DÍAS PERDIDOS</t>
  </si>
  <si>
    <t>NÚMERO DE TRABAJADORES COTIZANTES AL REGIMEN DE SUBSIDIOS POR INCAPACIDAD LABORAL, DISTRIBUIDOS POR REGIÓN</t>
  </si>
  <si>
    <t>MES</t>
  </si>
  <si>
    <t>De Arica y Parinacota</t>
  </si>
  <si>
    <t>De Tarapacá</t>
  </si>
  <si>
    <t>De Antofagasta</t>
  </si>
  <si>
    <t>De Atacama</t>
  </si>
  <si>
    <t>De Coquimbo</t>
  </si>
  <si>
    <t>De Valparaíso</t>
  </si>
  <si>
    <t>Del Libertador General Bernardo O'Higgins</t>
  </si>
  <si>
    <t>Del Maule</t>
  </si>
  <si>
    <t>Del Biobío</t>
  </si>
  <si>
    <t>De la Araucanía</t>
  </si>
  <si>
    <t>De Los Ríos</t>
  </si>
  <si>
    <t>De Los Lagos</t>
  </si>
  <si>
    <t>De Aysén del Gral. Carlos Ibáñez del Campo</t>
  </si>
  <si>
    <t>De Magallanes y la Antártica Chilena</t>
  </si>
  <si>
    <t>Metropolitana de Santiago</t>
  </si>
  <si>
    <t>LOS HÉROES</t>
  </si>
  <si>
    <t xml:space="preserve">18 DE SEPTIEMBRE </t>
  </si>
  <si>
    <t>GABRIELA MISTRAL</t>
  </si>
  <si>
    <t xml:space="preserve"> NÚMERO DE SUBSIDIOS INICIADOS DE ORIGEN COMÚN PAGADOS POR LAS C.C.A.F.</t>
  </si>
  <si>
    <t>NÚMERO DE DIAS PAGADOS EN SUBSIDIOS DE ORIGEN COMÚN POR LAS C.C.A.F.</t>
  </si>
  <si>
    <t>NÚMERO DE DIAS PAGADOS EN SUBSIDIOS DE ORIGEN COMÚN, DISTRIBUIDOS POR REGIÓN</t>
  </si>
  <si>
    <t>MONTO TOTAL PAGADO EN SUBSIDIOS DE ORIGEN COMÚN POR LAS C.C.A.F.</t>
  </si>
  <si>
    <t xml:space="preserve"> (*): Los montos incluyen cotizaciones previsionales</t>
  </si>
  <si>
    <t>MONTO PAGADO EN SUBSIDIOS DE ORIGEN COMÚN, SIN CONSIDERAR PAGO DE COTIZACIONES PREVISIONALES, POR LAS C.C.A.F.</t>
  </si>
  <si>
    <t xml:space="preserve"> (*): Los montos no incluyen cotizaciones previsionales</t>
  </si>
  <si>
    <t>MONTO PAGADO EN COTIZACIONES PREVISIONALES POR LAS C.C.A.F.</t>
  </si>
  <si>
    <t>TIPO DE  COTIZACIÓN</t>
  </si>
  <si>
    <t>COTIZACIÓN PARA PENSIONES</t>
  </si>
  <si>
    <t>COTIZACIÓN PARA SALUD</t>
  </si>
  <si>
    <t>OTRAS  COTIZACIONES</t>
  </si>
  <si>
    <t>TOTAL  COTIZACIONES</t>
  </si>
  <si>
    <r>
      <rPr>
        <b/>
        <sz val="8"/>
        <rFont val="Arial"/>
        <family val="2"/>
      </rPr>
      <t>NOTA:</t>
    </r>
    <r>
      <rPr>
        <sz val="8"/>
        <rFont val="Arial"/>
        <family val="2"/>
      </rPr>
      <t xml:space="preserve"> La distribución de los cotizantes por regiones está determinado sobre la base de las planillas de cotizaciones, por lo que las regiones más grandes, como la región metropolitana, pueden aparecer sobrevaluadas, puesto que muchas empresas grandes tienen centralizado el proceso de pago de cotizaciones en la región donde está ubicada la matriz.</t>
    </r>
  </si>
  <si>
    <t>NÚMERO  DE ASIGNACIONES FAMILIARES PAGADAS SEGÚN INSTITUCIONES Y MES</t>
  </si>
  <si>
    <t>Enero(*)</t>
  </si>
  <si>
    <t>Febrero(*)</t>
  </si>
  <si>
    <t>Marzo(*)</t>
  </si>
  <si>
    <t>Abril(*)</t>
  </si>
  <si>
    <t>Mayo(*)</t>
  </si>
  <si>
    <t>Consejo de Defensa del estado</t>
  </si>
  <si>
    <t>Servicio de Salud Aconcagua</t>
  </si>
  <si>
    <t>Servicio Nacional de Aduanas</t>
  </si>
  <si>
    <t>SERVIU Región Los Lagos</t>
  </si>
  <si>
    <t xml:space="preserve">Enero </t>
  </si>
  <si>
    <t xml:space="preserve">Febrero </t>
  </si>
  <si>
    <t xml:space="preserve">Marzo </t>
  </si>
  <si>
    <t xml:space="preserve">Abril </t>
  </si>
  <si>
    <t xml:space="preserve">Mayo </t>
  </si>
  <si>
    <t>Las cifras no incluyen las rebajas de cheques caducados y revalidados; si, los pagos retroactivos.</t>
  </si>
  <si>
    <t>NUEVO</t>
  </si>
  <si>
    <t>NUMERO DE SUBSIDIOS MATERNALES INICIADOS SEGÚN TIPO DE SUBSIDIO, TIPO DE ENTIDAD PAGADORA Y MES</t>
  </si>
  <si>
    <t>NUMERO DE DÍAS DE SUBSIDIOS MATERNAL PAGADOS SEGÚN TIPO DE SUBSIDIO, TIPO DE ENTIDAD PAGADORA Y MES</t>
  </si>
  <si>
    <t>GASTO EN SUBSIDIOS MATERNALES PAGADOS POR EL FONDO ÚNICO DE PRESTACIONES FAMILIARES Y SUBSIDIOS DE CESANTÍA, SEGÚN TIPO DE SUBSIDIO, TIPO DE INSTITUCIÓN PAGADORA Y MES</t>
  </si>
  <si>
    <t>PLAZO 24 MESES /Tasas en porcentaje</t>
  </si>
  <si>
    <t>PLAZO 36 MESES/ Tasas en porcentaje</t>
  </si>
  <si>
    <t>PLAZO 60 MESES/ Tasas en porcentaje</t>
  </si>
  <si>
    <t>Cifras sujetas a revisión.</t>
  </si>
  <si>
    <t>Junio(*)</t>
  </si>
  <si>
    <t>SERVIU Región del Biobío</t>
  </si>
  <si>
    <t>NÚMERO DE SUBSIDIOS MATERNALES INICIADOS SEGÚN TIPO DE SUBSIDIO, ENTIDAD PAGADORA Y MES (1)</t>
  </si>
  <si>
    <t>TIPO DE SUBSIDIO</t>
  </si>
  <si>
    <t>Fund. Asist. Y De Salud Trab. Del Bco. Estado</t>
  </si>
  <si>
    <t>Isapre Banmedica S.A.</t>
  </si>
  <si>
    <t>Isapre Chuquicamata Ltda.</t>
  </si>
  <si>
    <t>Isapre Colmena Golden Cross S.A.</t>
  </si>
  <si>
    <t>Isapre Consalud S.A.</t>
  </si>
  <si>
    <t>Isapre Cruz Blanca S.A.</t>
  </si>
  <si>
    <t>Isapre Cruz Del Norte Ltda.</t>
  </si>
  <si>
    <t>Isapre Ferrosalud S.A.</t>
  </si>
  <si>
    <t>Isapre Fusat Ltda</t>
  </si>
  <si>
    <t>Isapre Mas Vida S.A.</t>
  </si>
  <si>
    <t>Isapre Rio Blanco Ltda.</t>
  </si>
  <si>
    <t>Isapre San Lorenzo Ltda.</t>
  </si>
  <si>
    <t>Isapre Vida Tres S.A.</t>
  </si>
  <si>
    <t>SUBTOTAL ISAPRE</t>
  </si>
  <si>
    <t xml:space="preserve">C.C.A.F. 18 DE SEPTIEMBRE </t>
  </si>
  <si>
    <t xml:space="preserve">C.C.A.F. DE LOS ANDES </t>
  </si>
  <si>
    <t xml:space="preserve">C.C.A.F. GABRIELA MISTRAL  </t>
  </si>
  <si>
    <t>C.C.A.F. LA ARAUCANA</t>
  </si>
  <si>
    <t>C.C.A.F. LOS HEROES</t>
  </si>
  <si>
    <t>SUBTOTAL CCAF</t>
  </si>
  <si>
    <t>MODIFICADO</t>
  </si>
  <si>
    <t>NÚMERO DE DÍAS DE SUBSIDIOS MATERNAL PAGADOS SEGÚN TIPO DE SUBSIDIO, ENTIDAD PAGADORA Y MES (1)</t>
  </si>
  <si>
    <t>GASTO EN SUBSIDIOS MATERNALES PAGADOS POR EL FONDO ÚNICO DE PRESTACIONES FAMILIARES Y SUBSIDIOS DE CESANTÍA, SEGÚN TIPO DE SUBSIDIO, ENTIDAD PAGADORA Y MES (1)</t>
  </si>
  <si>
    <t>NÚMERO DE PERMISOS POR PERMISO POSTNATAL PARENTAL TRASPASADOS AL PADRE SEGÚN ENTIDAD PAGADORA Y MODALIDAD DE EXTENSIÓN (1)</t>
  </si>
  <si>
    <t>ENTIDAD PAGADORA</t>
  </si>
  <si>
    <t>Jornada Parcial</t>
  </si>
  <si>
    <t>Jornada Completa</t>
  </si>
  <si>
    <t>Nota: Corresponden a permisos traspasdos de la madre al padre y no a un nuevo subsidio iniciado. El permiso puede ser traspasado al padre a partir de la séptima semana del mismo, por el número de semanas que la madre indique. Las semanas utilizadas por el padre deberán ubicarse en el período final del permiso.</t>
  </si>
  <si>
    <t>AÑO 2013</t>
  </si>
  <si>
    <t>AÑO 2012</t>
  </si>
  <si>
    <t>AÑO 2011</t>
  </si>
  <si>
    <t>COD</t>
  </si>
  <si>
    <t>Tipo de causante</t>
  </si>
  <si>
    <t>Discapacitado mental</t>
  </si>
  <si>
    <t>MONTO EMITIDO (Miles de $)</t>
  </si>
  <si>
    <t>Región</t>
  </si>
  <si>
    <t>ARICA</t>
  </si>
  <si>
    <t>OLLAGÜE</t>
  </si>
  <si>
    <t>SAN PEDRO DE ATACAMA</t>
  </si>
  <si>
    <t>Cifras sujetas a modificación</t>
  </si>
  <si>
    <t>CON 60 AÑOS O MÁS</t>
  </si>
  <si>
    <t>DE LOS ANDES(*)</t>
  </si>
  <si>
    <t>(*) Datos en revisión</t>
  </si>
  <si>
    <t>ENERO (1)</t>
  </si>
  <si>
    <t>FEBRERO (1)</t>
  </si>
  <si>
    <t>MARZO (1)</t>
  </si>
  <si>
    <t>ABRIL (1)</t>
  </si>
  <si>
    <t>(1) El 11/08/2014 ,se actualiza información de Monto de los subsidios pagados en el período enero a abril pues no incluían pago de cotizaciones previsionales en la información de Codelco, lo que fue corregido junto a la información del mes de mayo.</t>
  </si>
  <si>
    <t>NUMERO DE SUBSIDIOS INICIADOS POR ACCIDENTES DEL TRABAJO, DE TRAYECTO Y DE ENFERMEDADES PROFESIONALES SEGÚN MUTUAL</t>
  </si>
  <si>
    <t>NUMERO DE DÍAS DE SUBSIDIOS PAGADOS POR ACCIDENTES DEL TRABAJO, DE TRAYECTO Y DE ENFERMEDADES PROFESIONALES SEGÚN MUTUAL</t>
  </si>
  <si>
    <t>MONTO TOTAL DE SUBSIDIOS PAGADOS POR ACCIDENTES DEL TRABAJO, DE TRAYECTO Y DE ENFERMEDADES PROFESIONALES SEGÚN MUTUAL</t>
  </si>
  <si>
    <t>NUMERO DE PENSIONES VIGENTES DE LA LEY N°16.744 POR ACC. DEL TRAB. Y ENF. PROFES., SEGÚN MUTUAL</t>
  </si>
  <si>
    <t>MONTOS TOTALES DE PENSIONES DE LA LEY N°16.744 POR ACC. DEL TRAB. Y ENF. PROFES.SEGÚN MUTUAL</t>
  </si>
  <si>
    <t>NUMERO DE INDEMNIZACIONES POR ACCIDENTES DEL TRABAJO  SEGÚN MUTUAL</t>
  </si>
  <si>
    <t>MONTO DE INDEMNIZACIONES POR ACCIDENTES DEL TRABAJO SEGÚN MUTUAL</t>
  </si>
  <si>
    <t>NUMERO DE TRABAJADORES HOMBRES  AFILIADOS A LAS CCAF</t>
  </si>
  <si>
    <t xml:space="preserve"> NÚMERO TOTAL DE TRABAJADORES AFILIADOS  A  C.C.A.F. </t>
  </si>
  <si>
    <t>NUMERO DE TRABAJADORES  AFILIADOS A LAS CCAF TOTAL</t>
  </si>
  <si>
    <t>NUMERO DE TRABAJADORES MUJERES  AFILIADOS A LAS CCAF</t>
  </si>
  <si>
    <t xml:space="preserve"> NÚMERO TOTAL DE PENSIONADOS AFILIADOS  A  C.C.A.F. </t>
  </si>
  <si>
    <t>NUMERO DE PENSIONADOS AFILIADOS A LAS CCAF TOTAL</t>
  </si>
  <si>
    <t>NUMERO DE PENSIONADOS HOMBRES AFILIADOS A LAS CCAF TOTAL</t>
  </si>
  <si>
    <t>NUMERO DE PENSIONADOS MUJERES AFILIADOS A LAS CCAF TOTAL</t>
  </si>
  <si>
    <t>NUMERO DE CREDITOS DE CONSUMO OTORGADOS POR EL SISTEMA C.C.A.F. A AFILIADOS TRABAJADORES</t>
  </si>
  <si>
    <t>NUMERO DE CREDITOS DE CONSUMO OTORGADOS POR EL SISTEMA C.C.A.F. A AFILIADOS PENSIONADOS</t>
  </si>
  <si>
    <t xml:space="preserve">NUMERO DE CREDITOS HIPOTECARIOS OTORGADOS POR EL SISTEMA C.C.A.F. </t>
  </si>
  <si>
    <t>MONTOS  EN CREDITOS DE CONSUMO OTORGADOS POR EL SISTEMA C.C.A.F. A AFILIADOS TRABAJADORES</t>
  </si>
  <si>
    <t>MONTOS  EN CREDITOS DE CONSUMO OTORGADOS POR EL SISTEMA C.C.A.F. A AFILIADOS PENSIONADOS</t>
  </si>
  <si>
    <t xml:space="preserve">MONTOS  EN CREDITOS DE CONSUMO OTORGADOS POR EL SISTEMA C.C.A.F. </t>
  </si>
  <si>
    <t xml:space="preserve">MONTOS  EN CREDITOS HIPOTECARIOS OTORGADOS POR EL SISTEMA C.C.A.F. </t>
  </si>
  <si>
    <t>TASAS DE INTERES PARA OPERACIONES INFERIORES A 50 U.F, SEGÚN PLAZOS Y C.C.A.F. (A 24 MESES)</t>
  </si>
  <si>
    <t>TASAS DE INTERES PARA OPERACIONES INFERIORES A 50 U.F, SEGÚN PLAZOS Y C.C.A.F. (A 36 MESES)</t>
  </si>
  <si>
    <t>TASAS DE INTERES PARA OPERACIONES INFERIORES A 50 U.F, SEGÚN PLAZOS Y C.C.A.F. (A 60 MESES)</t>
  </si>
  <si>
    <t>TASAS DE INTERES PARA OPERACIONES DESDE 50 HASTA 200  U.F, SEGÚN PLAZOS Y C.C.A.F. (A 24 MESES)</t>
  </si>
  <si>
    <t>TASAS DE INTERES PARA OPERACIONES DESDE 50 HASTA 200  U.F, SEGÚN PLAZOS Y C.C.A.F. (A 36 MESES)</t>
  </si>
  <si>
    <t>TASAS DE INTERES PARA OPERACIONES DESDE 50 HASTA 200  U.F, SEGÚN PLAZOS Y C.C.A.F. (A 60 MESES)</t>
  </si>
  <si>
    <t>TASA DE INTERÉS PROMEDIO OTORGADO POR CADA CCAF A SUS AFILIADOS, PENSIONADOS</t>
  </si>
  <si>
    <t>TASA DE INTERÉS PROMEDIO OTORGADO POR CADA CCAF A SUS AFILIADOS, TRABAJADORES</t>
  </si>
  <si>
    <t>NÚMERO DE DIAS PAGADOS EN SUBSIDIOS DE ORIGEN COMÚN, DISTRIBUIDOS POR REGIÓN y C.C.A.F.</t>
  </si>
  <si>
    <t>MONTO PAGADO EN COTIZACIONES PREVISIONALES POR LAS C.C.A.F. (PENSIONES, SALUD,OTRAS)</t>
  </si>
  <si>
    <t>NUMERO DE CAUSANTES DE SUBSIDIO FAMILIAR EMITIDOS, POR REGIONES</t>
  </si>
  <si>
    <t>NUMERO DE SUF EMITIDOS, SEGÚN TIPO DE SUBSIDIO Y REGIONES</t>
  </si>
  <si>
    <t xml:space="preserve">       El 7-10-2014 Museg corrige información correspondiente al mes de junio.</t>
  </si>
  <si>
    <t xml:space="preserve">       El 7/10/2014 Museg corrige información correspondiente al mes de junio.</t>
  </si>
  <si>
    <t>NÚMERO DE SUBSIDIOS POR PERMISO POSTNATAL PARENTAL INICIADOS SEGÚN ENTIDAD PAGADORA, MODALIDAD DE EXTENSIÓN Y MES</t>
  </si>
  <si>
    <t>(*):Cifra incompleta, ya que al cierre del presente informe (06/10/2014), no han llegado los informes faltantes.</t>
  </si>
  <si>
    <t>Servicio Electoral</t>
  </si>
  <si>
    <t>Junta Nacional de Jardines Infantiles</t>
  </si>
  <si>
    <t>NÚMERO DE SUBSIDIOS POR PERMISO POSTNATAL PARENTAL INICIADOS SEGÚN ENTIDAD PAGADORA, MODALIDAD DE EXTENSIÓN Y MES Año 2014</t>
  </si>
  <si>
    <t>NÚMERO DE PERMISOS POR PERMISO POSTNATAL PARENTAL TRASPASADOS AL PADRE SEGÚN ENTIDAD PAGADORA Y MODALIDAD DE EXTENSIÓN Año 2014</t>
  </si>
  <si>
    <t>SUBSIDIOS FAMILIARES EMITIDOS,  BENEFICIARIOS, MONTO Y CAUSANTES POR TIPO</t>
  </si>
  <si>
    <t>NÚMERO DE TRABAJADORES POR LOS QUE SE COTIZÓ A LOS ORGANISMOS ADMINISTRADORES  DE LA LEY 16,744</t>
  </si>
  <si>
    <t>NÚMERO DE TRABAJADORES PROTEGIDOS POR EL SEGURO DE LA LEY N° 16.744 SEGÚN SEXO</t>
  </si>
  <si>
    <t>NÚMERO DE SUBSIDIOS POR PERMISO POSTNATAL PARENTAL INICIADOS SEGÚN ENTIDAD PAGADORA, MODALIDAD DE EXTENSIÓN Y MES Año 2013</t>
  </si>
  <si>
    <t>NÚMERO DE SUBSIDIOS POR PERMISO POSTNATAL PARENTAL INICIADOS SEGÚN ENTIDAD PAGADORA, MODALIDAD DE EXTENSIÓN Y MES Año 2012</t>
  </si>
  <si>
    <t>NÚMERO DE SUBSIDIOS POR PERMISO POSTNATAL PARENTAL INICIADOS SEGÚN ENTIDAD PAGADORA, MODALIDAD DE EXTENSIÓN Y MES Año 2011 (Noviembre y Diciembre)</t>
  </si>
  <si>
    <t>NÚMERO DE PERMISOS POR PERMISO POSTNATAL PARENTAL TRASPASADOS AL PADRE SEGÚN ENTIDAD PAGADORA Y MODALIDAD DE EXTENSIÓN Año 2013</t>
  </si>
  <si>
    <t>NÚMERO DE PERMISOS POR PERMISO POSTNATAL PARENTAL TRASPASADOS AL PADRE SEGÚN ENTIDAD PAGADORA Y MODALIDAD DE EXTENSIÓN Año 2012</t>
  </si>
  <si>
    <t>NÚMERO DE PERMISOS POR PERMISO POSTNATAL PARENTAL TRASPASADOS AL PADRE SEGÚN ENTIDAD PAGADORA Y MODALIDAD DE EXTENSIÓN Año 2011 (Noviembre y Diciembre)</t>
  </si>
  <si>
    <t>Actualizado al 11/11/2014</t>
  </si>
  <si>
    <t>La equivalencia de las 50 UF es $ 1.219.568 al 10/11/2014</t>
  </si>
  <si>
    <t>La equivalencia de las 200 UF es $ 4.878,272 al 10/11/2014</t>
  </si>
  <si>
    <t>(1) Cruz del Sur se fusionó con Vida Security a contar del mes de abril</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</si>
</sst>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1" formatCode="_-* #,##0_-;\-* #,##0_-;_-* &quot;-&quot;_-;_-@_-"/>
    <numFmt numFmtId="43" formatCode="_-* #,##0.00_-;\-* #,##0.00_-;_-* &quot;-&quot;??_-;_-@_-"/>
    <numFmt numFmtId="164" formatCode="#,##0_ ;\-#,##0\ "/>
    <numFmt numFmtId="165" formatCode="_-* #,##0_-;\-* #,##0_-;_-* &quot;-&quot;??_-;_-@_-"/>
    <numFmt numFmtId="166" formatCode="_-* #,##0.00\ _P_t_s_-;\-* #,##0.00\ _P_t_s_-;_-* &quot;-&quot;??\ _P_t_s_-;_-@_-"/>
    <numFmt numFmtId="167" formatCode="#,##0_ ;[Red]\-#,##0\ "/>
    <numFmt numFmtId="168" formatCode="#,##0_);\(#,##0\)"/>
    <numFmt numFmtId="169" formatCode="_-* #,##0.0_-;\-* #,##0.0_-;_-* &quot;-&quot;??_-;_-@_-"/>
  </numFmts>
  <fonts count="7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0"/>
      <color indexed="12"/>
      <name val="Arial"/>
      <family val="2"/>
    </font>
    <font>
      <sz val="12"/>
      <name val="Arial"/>
      <family val="2"/>
    </font>
    <font>
      <sz val="10"/>
      <name val="Arial"/>
      <family val="2"/>
    </font>
    <font>
      <sz val="8"/>
      <name val="Arial"/>
      <family val="2"/>
    </font>
    <font>
      <b/>
      <sz val="12"/>
      <color theme="1"/>
      <name val="Calibri"/>
      <family val="2"/>
      <scheme val="minor"/>
    </font>
    <font>
      <b/>
      <sz val="10"/>
      <color theme="1"/>
      <name val="Calibri"/>
      <family val="2"/>
      <scheme val="minor"/>
    </font>
    <font>
      <b/>
      <sz val="11"/>
      <color theme="1"/>
      <name val="Calibri"/>
      <family val="2"/>
      <scheme val="minor"/>
    </font>
    <font>
      <sz val="10"/>
      <name val="Calibri"/>
      <family val="2"/>
      <scheme val="minor"/>
    </font>
    <font>
      <sz val="10"/>
      <name val="Arial"/>
      <family val="2"/>
    </font>
    <font>
      <b/>
      <sz val="10"/>
      <name val="Calibri"/>
      <family val="2"/>
      <scheme val="minor"/>
    </font>
    <font>
      <u/>
      <sz val="10"/>
      <color indexed="12"/>
      <name val="Calibri"/>
      <family val="2"/>
      <scheme val="minor"/>
    </font>
    <font>
      <b/>
      <sz val="12"/>
      <name val="Calibri"/>
      <family val="2"/>
      <scheme val="minor"/>
    </font>
    <font>
      <i/>
      <sz val="10"/>
      <name val="Calibri"/>
      <family val="2"/>
      <scheme val="minor"/>
    </font>
    <font>
      <sz val="8"/>
      <name val="Calibri"/>
      <family val="2"/>
      <scheme val="minor"/>
    </font>
    <font>
      <sz val="11"/>
      <name val="Calibri"/>
      <family val="2"/>
      <scheme val="minor"/>
    </font>
    <font>
      <sz val="12"/>
      <name val="Calibri"/>
      <family val="2"/>
      <scheme val="minor"/>
    </font>
    <font>
      <b/>
      <sz val="11"/>
      <name val="Calibri"/>
      <family val="2"/>
      <scheme val="minor"/>
    </font>
    <font>
      <u/>
      <sz val="11"/>
      <color indexed="12"/>
      <name val="Calibri"/>
      <family val="2"/>
      <scheme val="minor"/>
    </font>
    <font>
      <sz val="10"/>
      <color indexed="8"/>
      <name val="Calibri"/>
      <family val="2"/>
      <scheme val="minor"/>
    </font>
    <font>
      <b/>
      <sz val="10"/>
      <color rgb="FFFF0000"/>
      <name val="Calibri"/>
      <family val="2"/>
      <scheme val="minor"/>
    </font>
    <font>
      <i/>
      <sz val="11"/>
      <name val="Calibri"/>
      <family val="2"/>
      <scheme val="minor"/>
    </font>
    <font>
      <sz val="11"/>
      <color indexed="8"/>
      <name val="Calibri"/>
      <family val="2"/>
      <scheme val="minor"/>
    </font>
    <font>
      <b/>
      <sz val="10"/>
      <color indexed="8"/>
      <name val="Calibri"/>
      <family val="2"/>
      <scheme val="minor"/>
    </font>
    <font>
      <b/>
      <sz val="11"/>
      <color indexed="8"/>
      <name val="Calibri"/>
      <family val="2"/>
      <scheme val="minor"/>
    </font>
    <font>
      <i/>
      <sz val="9"/>
      <name val="Calibri"/>
      <family val="2"/>
      <scheme val="minor"/>
    </font>
    <font>
      <i/>
      <sz val="10"/>
      <color indexed="8"/>
      <name val="Calibri"/>
      <family val="2"/>
      <scheme val="minor"/>
    </font>
    <font>
      <sz val="9"/>
      <name val="Calibri"/>
      <family val="2"/>
      <scheme val="minor"/>
    </font>
    <font>
      <sz val="8"/>
      <color rgb="FF688BA7"/>
      <name val="Calibri"/>
      <family val="2"/>
      <scheme val="minor"/>
    </font>
    <font>
      <i/>
      <sz val="8"/>
      <name val="Calibri"/>
      <family val="2"/>
      <scheme val="minor"/>
    </font>
    <font>
      <b/>
      <sz val="10"/>
      <color indexed="10"/>
      <name val="Calibri"/>
      <family val="2"/>
      <scheme val="minor"/>
    </font>
    <font>
      <sz val="8"/>
      <color rgb="FF333333"/>
      <name val="Verdana"/>
      <family val="2"/>
    </font>
    <font>
      <b/>
      <sz val="11"/>
      <name val="Arial"/>
      <family val="2"/>
    </font>
    <font>
      <b/>
      <sz val="11"/>
      <color theme="1"/>
      <name val="Arial"/>
      <family val="2"/>
    </font>
    <font>
      <b/>
      <sz val="11"/>
      <color theme="3"/>
      <name val="Calibri"/>
      <family val="2"/>
      <scheme val="minor"/>
    </font>
    <font>
      <b/>
      <sz val="12"/>
      <color theme="3"/>
      <name val="Calibri"/>
      <family val="2"/>
      <scheme val="minor"/>
    </font>
    <font>
      <sz val="11"/>
      <color rgb="FFFF0000"/>
      <name val="Calibri"/>
      <family val="2"/>
      <scheme val="minor"/>
    </font>
    <font>
      <b/>
      <sz val="10"/>
      <name val="Arial"/>
      <family val="2"/>
    </font>
    <font>
      <sz val="10"/>
      <color theme="1"/>
      <name val="Calibri"/>
      <family val="2"/>
      <scheme val="minor"/>
    </font>
    <font>
      <sz val="11"/>
      <color theme="3"/>
      <name val="Calibri"/>
      <family val="2"/>
      <scheme val="minor"/>
    </font>
    <font>
      <b/>
      <sz val="14"/>
      <color theme="3"/>
      <name val="Calibri"/>
      <family val="2"/>
      <scheme val="minor"/>
    </font>
    <font>
      <sz val="10"/>
      <color theme="3"/>
      <name val="Calibri"/>
      <family val="2"/>
      <scheme val="minor"/>
    </font>
    <font>
      <b/>
      <sz val="10"/>
      <color theme="3"/>
      <name val="Calibri"/>
      <family val="2"/>
      <scheme val="minor"/>
    </font>
    <font>
      <i/>
      <sz val="10"/>
      <color theme="3"/>
      <name val="Calibri"/>
      <family val="2"/>
      <scheme val="minor"/>
    </font>
    <font>
      <sz val="9"/>
      <color theme="3"/>
      <name val="Calibri"/>
      <family val="2"/>
      <scheme val="minor"/>
    </font>
    <font>
      <i/>
      <sz val="9"/>
      <color theme="3"/>
      <name val="Calibri"/>
      <family val="2"/>
      <scheme val="minor"/>
    </font>
    <font>
      <u/>
      <sz val="10"/>
      <color theme="3"/>
      <name val="Calibri"/>
      <family val="2"/>
      <scheme val="minor"/>
    </font>
    <font>
      <i/>
      <sz val="11"/>
      <color theme="3"/>
      <name val="Calibri"/>
      <family val="2"/>
      <scheme val="minor"/>
    </font>
    <font>
      <sz val="8"/>
      <color rgb="FF333333"/>
      <name val="Calibri"/>
      <family val="2"/>
      <scheme val="minor"/>
    </font>
    <font>
      <sz val="12"/>
      <color theme="3"/>
      <name val="Calibri"/>
      <family val="2"/>
      <scheme val="minor"/>
    </font>
    <font>
      <u/>
      <sz val="12"/>
      <color theme="3"/>
      <name val="Calibri"/>
      <family val="2"/>
      <scheme val="minor"/>
    </font>
    <font>
      <b/>
      <sz val="9"/>
      <color theme="3"/>
      <name val="Calibri"/>
      <family val="2"/>
      <scheme val="minor"/>
    </font>
    <font>
      <i/>
      <sz val="8"/>
      <name val="Arial"/>
      <family val="2"/>
    </font>
    <font>
      <b/>
      <sz val="8"/>
      <name val="Arial"/>
      <family val="2"/>
    </font>
    <font>
      <b/>
      <sz val="12"/>
      <color theme="0" tint="-4.9989318521683403E-2"/>
      <name val="Calibri"/>
      <family val="2"/>
      <scheme val="minor"/>
    </font>
    <font>
      <sz val="10"/>
      <color indexed="8"/>
      <name val="Arial"/>
      <family val="2"/>
    </font>
    <font>
      <b/>
      <sz val="10"/>
      <color indexed="8"/>
      <name val="Arial"/>
      <family val="2"/>
    </font>
    <font>
      <b/>
      <sz val="10"/>
      <color theme="3"/>
      <name val="Arial"/>
      <family val="2"/>
    </font>
    <font>
      <b/>
      <u/>
      <sz val="10"/>
      <color indexed="12"/>
      <name val="Arial"/>
      <family val="2"/>
    </font>
    <font>
      <i/>
      <sz val="10"/>
      <name val="Arial"/>
      <family val="2"/>
    </font>
    <font>
      <b/>
      <sz val="18"/>
      <color theme="3"/>
      <name val="Calibri"/>
      <family val="2"/>
      <scheme val="minor"/>
    </font>
    <font>
      <sz val="11"/>
      <color rgb="FF333333"/>
      <name val="Verdana"/>
      <family val="2"/>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6" tint="0.79998168889431442"/>
        <bgColor indexed="64"/>
      </patternFill>
    </fill>
    <fill>
      <patternFill patternType="solid">
        <fgColor theme="0"/>
        <bgColor indexed="9"/>
      </patternFill>
    </fill>
    <fill>
      <patternFill patternType="solid">
        <fgColor theme="4" tint="0.79998168889431442"/>
        <bgColor indexed="64"/>
      </patternFill>
    </fill>
    <fill>
      <patternFill patternType="solid">
        <fgColor rgb="FFFFFFCC"/>
      </patternFill>
    </fill>
    <fill>
      <patternFill patternType="solid">
        <fgColor theme="9" tint="-0.249977111117893"/>
        <bgColor indexed="64"/>
      </patternFill>
    </fill>
    <fill>
      <patternFill patternType="solid">
        <fgColor theme="0" tint="-0.14999847407452621"/>
        <bgColor indexed="64"/>
      </patternFill>
    </fill>
    <fill>
      <patternFill patternType="solid">
        <fgColor theme="3" tint="0.59999389629810485"/>
        <bgColor indexed="64"/>
      </patternFill>
    </fill>
  </fills>
  <borders count="132">
    <border>
      <left/>
      <right/>
      <top/>
      <bottom/>
      <diagonal/>
    </border>
    <border>
      <left style="thin">
        <color auto="1"/>
      </left>
      <right style="thin">
        <color auto="1"/>
      </right>
      <top/>
      <bottom/>
      <diagonal/>
    </border>
    <border>
      <left style="thin">
        <color auto="1"/>
      </left>
      <right/>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style="double">
        <color auto="1"/>
      </bottom>
      <diagonal/>
    </border>
    <border>
      <left/>
      <right style="thin">
        <color auto="1"/>
      </right>
      <top style="thin">
        <color auto="1"/>
      </top>
      <bottom style="double">
        <color auto="1"/>
      </bottom>
      <diagonal/>
    </border>
    <border>
      <left style="thin">
        <color auto="1"/>
      </left>
      <right/>
      <top style="thin">
        <color auto="1"/>
      </top>
      <bottom style="double">
        <color auto="1"/>
      </bottom>
      <diagonal/>
    </border>
    <border>
      <left style="thin">
        <color auto="1"/>
      </left>
      <right style="thin">
        <color auto="1"/>
      </right>
      <top style="thin">
        <color auto="1"/>
      </top>
      <bottom style="thin">
        <color auto="1"/>
      </bottom>
      <diagonal/>
    </border>
    <border>
      <left/>
      <right/>
      <top/>
      <bottom style="double">
        <color auto="1"/>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right/>
      <top/>
      <bottom style="double">
        <color auto="1"/>
      </bottom>
      <diagonal/>
    </border>
    <border>
      <left/>
      <right/>
      <top style="double">
        <color auto="1"/>
      </top>
      <bottom/>
      <diagonal/>
    </border>
    <border>
      <left/>
      <right style="thin">
        <color auto="1"/>
      </right>
      <top/>
      <bottom/>
      <diagonal/>
    </border>
    <border>
      <left style="thin">
        <color auto="1"/>
      </left>
      <right/>
      <top/>
      <bottom/>
      <diagonal/>
    </border>
    <border>
      <left/>
      <right/>
      <top/>
      <bottom style="medium">
        <color theme="3"/>
      </bottom>
      <diagonal/>
    </border>
    <border>
      <left/>
      <right style="thin">
        <color auto="1"/>
      </right>
      <top style="thin">
        <color auto="1"/>
      </top>
      <bottom style="medium">
        <color theme="3"/>
      </bottom>
      <diagonal/>
    </border>
    <border>
      <left/>
      <right/>
      <top style="medium">
        <color theme="3"/>
      </top>
      <bottom/>
      <diagonal/>
    </border>
    <border>
      <left/>
      <right/>
      <top/>
      <bottom style="thin">
        <color indexed="0"/>
      </bottom>
      <diagonal/>
    </border>
    <border>
      <left/>
      <right style="thin">
        <color auto="1"/>
      </right>
      <top/>
      <bottom style="medium">
        <color theme="3"/>
      </bottom>
      <diagonal/>
    </border>
    <border>
      <left style="thin">
        <color auto="1"/>
      </left>
      <right style="thin">
        <color auto="1"/>
      </right>
      <top/>
      <bottom style="medium">
        <color theme="3"/>
      </bottom>
      <diagonal/>
    </border>
    <border>
      <left style="thin">
        <color rgb="FFB2B2B2"/>
      </left>
      <right style="thin">
        <color rgb="FFB2B2B2"/>
      </right>
      <top style="thin">
        <color rgb="FFB2B2B2"/>
      </top>
      <bottom style="thin">
        <color rgb="FFB2B2B2"/>
      </bottom>
      <diagonal/>
    </border>
    <border>
      <left/>
      <right style="thin">
        <color auto="1"/>
      </right>
      <top/>
      <bottom style="thin">
        <color theme="3"/>
      </bottom>
      <diagonal/>
    </border>
    <border>
      <left/>
      <right/>
      <top/>
      <bottom style="thin">
        <color theme="3"/>
      </bottom>
      <diagonal/>
    </border>
    <border>
      <left style="thin">
        <color auto="1"/>
      </left>
      <right style="thin">
        <color auto="1"/>
      </right>
      <top/>
      <bottom style="thin">
        <color theme="3"/>
      </bottom>
      <diagonal/>
    </border>
    <border>
      <left/>
      <right style="thin">
        <color auto="1"/>
      </right>
      <top style="thin">
        <color theme="3"/>
      </top>
      <bottom style="thin">
        <color theme="3"/>
      </bottom>
      <diagonal/>
    </border>
    <border>
      <left/>
      <right/>
      <top style="thin">
        <color theme="3"/>
      </top>
      <bottom style="thin">
        <color theme="3"/>
      </bottom>
      <diagonal/>
    </border>
    <border>
      <left style="thin">
        <color auto="1"/>
      </left>
      <right style="thin">
        <color auto="1"/>
      </right>
      <top style="thin">
        <color theme="3"/>
      </top>
      <bottom style="thin">
        <color theme="3"/>
      </bottom>
      <diagonal/>
    </border>
    <border>
      <left/>
      <right/>
      <top style="medium">
        <color theme="3"/>
      </top>
      <bottom style="thin">
        <color theme="3"/>
      </bottom>
      <diagonal/>
    </border>
    <border>
      <left style="thin">
        <color theme="3"/>
      </left>
      <right style="thin">
        <color theme="3"/>
      </right>
      <top style="thin">
        <color theme="3"/>
      </top>
      <bottom style="thin">
        <color theme="3"/>
      </bottom>
      <diagonal/>
    </border>
    <border>
      <left style="thin">
        <color theme="3"/>
      </left>
      <right style="thin">
        <color theme="3"/>
      </right>
      <top/>
      <bottom style="thin">
        <color theme="3"/>
      </bottom>
      <diagonal/>
    </border>
    <border>
      <left style="thin">
        <color theme="3"/>
      </left>
      <right style="thin">
        <color theme="3"/>
      </right>
      <top/>
      <bottom/>
      <diagonal/>
    </border>
    <border>
      <left/>
      <right style="thin">
        <color theme="3"/>
      </right>
      <top style="thin">
        <color theme="3"/>
      </top>
      <bottom style="thin">
        <color theme="3"/>
      </bottom>
      <diagonal/>
    </border>
    <border>
      <left/>
      <right/>
      <top style="thin">
        <color indexed="0"/>
      </top>
      <bottom style="thin">
        <color theme="3"/>
      </bottom>
      <diagonal/>
    </border>
    <border>
      <left/>
      <right style="thin">
        <color auto="1"/>
      </right>
      <top style="medium">
        <color theme="3"/>
      </top>
      <bottom style="thin">
        <color theme="3"/>
      </bottom>
      <diagonal/>
    </border>
    <border>
      <left style="thin">
        <color auto="1"/>
      </left>
      <right style="thin">
        <color auto="1"/>
      </right>
      <top style="medium">
        <color theme="3"/>
      </top>
      <bottom style="thin">
        <color theme="3"/>
      </bottom>
      <diagonal/>
    </border>
    <border>
      <left style="thin">
        <color auto="1"/>
      </left>
      <right/>
      <top style="medium">
        <color theme="3"/>
      </top>
      <bottom style="thin">
        <color theme="3"/>
      </bottom>
      <diagonal/>
    </border>
    <border>
      <left style="thin">
        <color auto="1"/>
      </left>
      <right/>
      <top/>
      <bottom style="thin">
        <color theme="3"/>
      </bottom>
      <diagonal/>
    </border>
    <border>
      <left/>
      <right/>
      <top style="medium">
        <color theme="3"/>
      </top>
      <bottom style="thin">
        <color indexed="0"/>
      </bottom>
      <diagonal/>
    </border>
    <border>
      <left/>
      <right style="thin">
        <color theme="3"/>
      </right>
      <top style="medium">
        <color theme="3"/>
      </top>
      <bottom style="thin">
        <color indexed="0"/>
      </bottom>
      <diagonal/>
    </border>
    <border>
      <left/>
      <right style="thin">
        <color theme="3"/>
      </right>
      <top style="thin">
        <color indexed="0"/>
      </top>
      <bottom style="thin">
        <color theme="3"/>
      </bottom>
      <diagonal/>
    </border>
    <border>
      <left/>
      <right style="thin">
        <color theme="3"/>
      </right>
      <top/>
      <bottom/>
      <diagonal/>
    </border>
    <border>
      <left/>
      <right style="thin">
        <color theme="3"/>
      </right>
      <top/>
      <bottom style="medium">
        <color theme="3"/>
      </bottom>
      <diagonal/>
    </border>
    <border>
      <left/>
      <right style="thin">
        <color theme="3"/>
      </right>
      <top style="medium">
        <color theme="3"/>
      </top>
      <bottom style="thin">
        <color theme="3"/>
      </bottom>
      <diagonal/>
    </border>
    <border>
      <left style="thin">
        <color theme="3"/>
      </left>
      <right/>
      <top style="medium">
        <color theme="3"/>
      </top>
      <bottom style="thin">
        <color indexed="0"/>
      </bottom>
      <diagonal/>
    </border>
    <border>
      <left style="thin">
        <color theme="3"/>
      </left>
      <right/>
      <top style="thin">
        <color indexed="0"/>
      </top>
      <bottom style="thin">
        <color theme="3"/>
      </bottom>
      <diagonal/>
    </border>
    <border>
      <left style="thin">
        <color theme="3"/>
      </left>
      <right/>
      <top/>
      <bottom/>
      <diagonal/>
    </border>
    <border>
      <left style="thin">
        <color theme="3"/>
      </left>
      <right/>
      <top/>
      <bottom style="medium">
        <color theme="3"/>
      </bottom>
      <diagonal/>
    </border>
    <border>
      <left style="thin">
        <color theme="3"/>
      </left>
      <right/>
      <top style="medium">
        <color theme="3"/>
      </top>
      <bottom style="thin">
        <color theme="3"/>
      </bottom>
      <diagonal/>
    </border>
    <border>
      <left style="thin">
        <color auto="1"/>
      </left>
      <right/>
      <top style="thin">
        <color theme="3"/>
      </top>
      <bottom style="thin">
        <color theme="3"/>
      </bottom>
      <diagonal/>
    </border>
    <border>
      <left/>
      <right style="thin">
        <color auto="1"/>
      </right>
      <top style="thin">
        <color theme="3"/>
      </top>
      <bottom/>
      <diagonal/>
    </border>
    <border>
      <left style="thin">
        <color auto="1"/>
      </left>
      <right style="thin">
        <color auto="1"/>
      </right>
      <top style="thin">
        <color theme="3"/>
      </top>
      <bottom/>
      <diagonal/>
    </border>
    <border>
      <left style="thin">
        <color auto="1"/>
      </left>
      <right/>
      <top style="thin">
        <color theme="3"/>
      </top>
      <bottom/>
      <diagonal/>
    </border>
    <border>
      <left style="thin">
        <color theme="3"/>
      </left>
      <right style="thin">
        <color auto="1"/>
      </right>
      <top style="thin">
        <color theme="3"/>
      </top>
      <bottom style="thin">
        <color theme="3"/>
      </bottom>
      <diagonal/>
    </border>
    <border>
      <left style="thin">
        <color auto="1"/>
      </left>
      <right style="thin">
        <color theme="3"/>
      </right>
      <top style="thin">
        <color theme="3"/>
      </top>
      <bottom style="thin">
        <color theme="3"/>
      </bottom>
      <diagonal/>
    </border>
    <border>
      <left style="thin">
        <color theme="3"/>
      </left>
      <right style="thin">
        <color auto="1"/>
      </right>
      <top style="thin">
        <color auto="1"/>
      </top>
      <bottom style="thin">
        <color auto="1"/>
      </bottom>
      <diagonal/>
    </border>
    <border>
      <left style="thin">
        <color auto="1"/>
      </left>
      <right style="thin">
        <color theme="3"/>
      </right>
      <top style="thin">
        <color auto="1"/>
      </top>
      <bottom style="thin">
        <color auto="1"/>
      </bottom>
      <diagonal/>
    </border>
    <border>
      <left style="thin">
        <color theme="3"/>
      </left>
      <right style="thin">
        <color auto="1"/>
      </right>
      <top/>
      <bottom/>
      <diagonal/>
    </border>
    <border>
      <left style="thin">
        <color auto="1"/>
      </left>
      <right style="thin">
        <color theme="3"/>
      </right>
      <top/>
      <bottom/>
      <diagonal/>
    </border>
    <border>
      <left style="thin">
        <color theme="3"/>
      </left>
      <right style="thin">
        <color auto="1"/>
      </right>
      <top/>
      <bottom style="thin">
        <color theme="3"/>
      </bottom>
      <diagonal/>
    </border>
    <border>
      <left style="thin">
        <color auto="1"/>
      </left>
      <right style="thin">
        <color theme="3"/>
      </right>
      <top/>
      <bottom style="thin">
        <color theme="3"/>
      </bottom>
      <diagonal/>
    </border>
    <border>
      <left style="thin">
        <color auto="1"/>
      </left>
      <right/>
      <top style="thin">
        <color auto="1"/>
      </top>
      <bottom style="thin">
        <color theme="3"/>
      </bottom>
      <diagonal/>
    </border>
    <border>
      <left/>
      <right/>
      <top style="thin">
        <color theme="3"/>
      </top>
      <bottom/>
      <diagonal/>
    </border>
    <border>
      <left/>
      <right style="thin">
        <color theme="3"/>
      </right>
      <top/>
      <bottom style="thin">
        <color theme="3"/>
      </bottom>
      <diagonal/>
    </border>
    <border>
      <left style="thin">
        <color theme="3"/>
      </left>
      <right style="thin">
        <color theme="3"/>
      </right>
      <top style="thin">
        <color auto="1"/>
      </top>
      <bottom style="thin">
        <color theme="3"/>
      </bottom>
      <diagonal/>
    </border>
    <border>
      <left style="thin">
        <color theme="3"/>
      </left>
      <right style="thin">
        <color theme="3"/>
      </right>
      <top style="thin">
        <color theme="3"/>
      </top>
      <bottom/>
      <diagonal/>
    </border>
    <border>
      <left/>
      <right style="thin">
        <color theme="3"/>
      </right>
      <top style="thin">
        <color theme="3"/>
      </top>
      <bottom/>
      <diagonal/>
    </border>
    <border>
      <left style="thin">
        <color theme="3"/>
      </left>
      <right/>
      <top style="thin">
        <color theme="3"/>
      </top>
      <bottom style="thin">
        <color theme="3"/>
      </bottom>
      <diagonal/>
    </border>
    <border>
      <left style="thin">
        <color theme="3"/>
      </left>
      <right/>
      <top/>
      <bottom style="thin">
        <color theme="3"/>
      </bottom>
      <diagonal/>
    </border>
    <border>
      <left style="thin">
        <color theme="3"/>
      </left>
      <right style="thin">
        <color theme="3"/>
      </right>
      <top style="medium">
        <color theme="3"/>
      </top>
      <bottom style="thin">
        <color theme="3"/>
      </bottom>
      <diagonal/>
    </border>
    <border>
      <left style="thin">
        <color theme="3"/>
      </left>
      <right style="thin">
        <color theme="3"/>
      </right>
      <top/>
      <bottom style="medium">
        <color theme="3"/>
      </bottom>
      <diagonal/>
    </border>
    <border>
      <left style="thin">
        <color theme="3"/>
      </left>
      <right style="thin">
        <color theme="3"/>
      </right>
      <top style="thin">
        <color indexed="0"/>
      </top>
      <bottom/>
      <diagonal/>
    </border>
    <border>
      <left style="thin">
        <color theme="3"/>
      </left>
      <right style="thin">
        <color theme="3"/>
      </right>
      <top/>
      <bottom style="thin">
        <color theme="8"/>
      </bottom>
      <diagonal/>
    </border>
    <border>
      <left style="thin">
        <color theme="3"/>
      </left>
      <right style="thin">
        <color theme="3"/>
      </right>
      <top/>
      <bottom style="thin">
        <color indexed="64"/>
      </bottom>
      <diagonal/>
    </border>
    <border>
      <left style="thin">
        <color theme="4"/>
      </left>
      <right style="thin">
        <color theme="4"/>
      </right>
      <top/>
      <bottom/>
      <diagonal/>
    </border>
    <border>
      <left style="thin">
        <color theme="4"/>
      </left>
      <right style="thin">
        <color theme="4"/>
      </right>
      <top/>
      <bottom style="thin">
        <color theme="4"/>
      </bottom>
      <diagonal/>
    </border>
    <border>
      <left style="thin">
        <color theme="4"/>
      </left>
      <right style="thin">
        <color theme="4"/>
      </right>
      <top style="thin">
        <color theme="4"/>
      </top>
      <bottom style="thin">
        <color theme="4"/>
      </bottom>
      <diagonal/>
    </border>
    <border>
      <left style="thin">
        <color theme="4"/>
      </left>
      <right style="thin">
        <color theme="4"/>
      </right>
      <top style="thin">
        <color theme="4"/>
      </top>
      <bottom/>
      <diagonal/>
    </border>
    <border>
      <left style="thin">
        <color theme="4"/>
      </left>
      <right style="thin">
        <color theme="4"/>
      </right>
      <top style="thin">
        <color theme="4"/>
      </top>
      <bottom style="double">
        <color theme="4"/>
      </bottom>
      <diagonal/>
    </border>
    <border>
      <left style="thin">
        <color theme="4"/>
      </left>
      <right style="thin">
        <color theme="4"/>
      </right>
      <top style="double">
        <color theme="4"/>
      </top>
      <bottom style="thin">
        <color theme="4"/>
      </bottom>
      <diagonal/>
    </border>
    <border>
      <left/>
      <right style="thin">
        <color theme="4"/>
      </right>
      <top style="double">
        <color theme="4"/>
      </top>
      <bottom style="double">
        <color theme="4"/>
      </bottom>
      <diagonal/>
    </border>
    <border>
      <left style="thin">
        <color theme="4"/>
      </left>
      <right style="thin">
        <color theme="4"/>
      </right>
      <top style="double">
        <color theme="4"/>
      </top>
      <bottom style="double">
        <color theme="4"/>
      </bottom>
      <diagonal/>
    </border>
    <border>
      <left style="thin">
        <color theme="4"/>
      </left>
      <right/>
      <top style="double">
        <color theme="4"/>
      </top>
      <bottom style="double">
        <color theme="4"/>
      </bottom>
      <diagonal/>
    </border>
    <border>
      <left/>
      <right style="thin">
        <color theme="4"/>
      </right>
      <top style="double">
        <color theme="4"/>
      </top>
      <bottom style="thin">
        <color theme="4"/>
      </bottom>
      <diagonal/>
    </border>
    <border>
      <left style="thin">
        <color theme="4"/>
      </left>
      <right/>
      <top style="double">
        <color theme="4"/>
      </top>
      <bottom style="thin">
        <color theme="4"/>
      </bottom>
      <diagonal/>
    </border>
    <border>
      <left/>
      <right style="thin">
        <color theme="4"/>
      </right>
      <top style="thin">
        <color theme="4"/>
      </top>
      <bottom/>
      <diagonal/>
    </border>
    <border>
      <left style="thin">
        <color theme="4"/>
      </left>
      <right/>
      <top style="thin">
        <color theme="4"/>
      </top>
      <bottom/>
      <diagonal/>
    </border>
    <border>
      <left/>
      <right style="thin">
        <color theme="4"/>
      </right>
      <top/>
      <bottom/>
      <diagonal/>
    </border>
    <border>
      <left style="thin">
        <color theme="4"/>
      </left>
      <right/>
      <top/>
      <bottom/>
      <diagonal/>
    </border>
    <border>
      <left/>
      <right style="thin">
        <color theme="4"/>
      </right>
      <top/>
      <bottom style="thin">
        <color theme="4"/>
      </bottom>
      <diagonal/>
    </border>
    <border>
      <left style="thin">
        <color theme="4"/>
      </left>
      <right/>
      <top/>
      <bottom style="thin">
        <color theme="4"/>
      </bottom>
      <diagonal/>
    </border>
    <border>
      <left/>
      <right style="thin">
        <color theme="4"/>
      </right>
      <top style="thin">
        <color theme="4"/>
      </top>
      <bottom style="thin">
        <color theme="4"/>
      </bottom>
      <diagonal/>
    </border>
    <border>
      <left style="thin">
        <color theme="4"/>
      </left>
      <right/>
      <top style="thin">
        <color theme="4"/>
      </top>
      <bottom style="thin">
        <color theme="4"/>
      </bottom>
      <diagonal/>
    </border>
    <border>
      <left/>
      <right style="thin">
        <color theme="4"/>
      </right>
      <top style="thin">
        <color theme="4"/>
      </top>
      <bottom style="double">
        <color theme="4"/>
      </bottom>
      <diagonal/>
    </border>
    <border>
      <left style="thin">
        <color theme="4"/>
      </left>
      <right/>
      <top style="thin">
        <color theme="4"/>
      </top>
      <bottom style="double">
        <color theme="4"/>
      </bottom>
      <diagonal/>
    </border>
    <border>
      <left style="thin">
        <color theme="3"/>
      </left>
      <right style="thin">
        <color theme="3"/>
      </right>
      <top style="thin">
        <color theme="3"/>
      </top>
      <bottom style="double">
        <color theme="3"/>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theme="3"/>
      </bottom>
      <diagonal/>
    </border>
    <border>
      <left/>
      <right style="thin">
        <color theme="3"/>
      </right>
      <top style="double">
        <color theme="3"/>
      </top>
      <bottom style="thin">
        <color theme="3"/>
      </bottom>
      <diagonal/>
    </border>
    <border>
      <left style="thin">
        <color theme="3"/>
      </left>
      <right style="thin">
        <color theme="3"/>
      </right>
      <top style="double">
        <color theme="3"/>
      </top>
      <bottom style="thin">
        <color theme="3"/>
      </bottom>
      <diagonal/>
    </border>
    <border>
      <left style="thin">
        <color theme="3"/>
      </left>
      <right/>
      <top style="double">
        <color theme="3"/>
      </top>
      <bottom style="thin">
        <color theme="3"/>
      </bottom>
      <diagonal/>
    </border>
    <border>
      <left/>
      <right style="thin">
        <color theme="3"/>
      </right>
      <top style="thin">
        <color theme="3"/>
      </top>
      <bottom style="double">
        <color theme="3"/>
      </bottom>
      <diagonal/>
    </border>
    <border>
      <left style="thin">
        <color theme="3"/>
      </left>
      <right/>
      <top style="thin">
        <color theme="3"/>
      </top>
      <bottom style="double">
        <color theme="3"/>
      </bottom>
      <diagonal/>
    </border>
    <border>
      <left/>
      <right/>
      <top/>
      <bottom style="thin">
        <color indexed="64"/>
      </bottom>
      <diagonal/>
    </border>
    <border>
      <left/>
      <right style="thin">
        <color indexed="64"/>
      </right>
      <top/>
      <bottom style="thin">
        <color indexed="64"/>
      </bottom>
      <diagonal/>
    </border>
    <border>
      <left/>
      <right/>
      <top/>
      <bottom style="thin">
        <color theme="4"/>
      </bottom>
      <diagonal/>
    </border>
    <border>
      <left/>
      <right/>
      <top style="thin">
        <color theme="4"/>
      </top>
      <bottom style="thin">
        <color theme="4"/>
      </bottom>
      <diagonal/>
    </border>
    <border>
      <left/>
      <right/>
      <top style="thin">
        <color theme="4"/>
      </top>
      <bottom/>
      <diagonal/>
    </border>
    <border>
      <left/>
      <right style="thin">
        <color theme="4"/>
      </right>
      <top/>
      <bottom style="double">
        <color theme="4"/>
      </bottom>
      <diagonal/>
    </border>
    <border>
      <left style="thin">
        <color theme="4"/>
      </left>
      <right style="thin">
        <color theme="4"/>
      </right>
      <top/>
      <bottom style="double">
        <color theme="4"/>
      </bottom>
      <diagonal/>
    </border>
    <border>
      <left/>
      <right/>
      <top/>
      <bottom style="double">
        <color theme="4"/>
      </bottom>
      <diagonal/>
    </border>
    <border>
      <left/>
      <right style="thin">
        <color theme="4"/>
      </right>
      <top style="double">
        <color theme="4"/>
      </top>
      <bottom/>
      <diagonal/>
    </border>
    <border>
      <left/>
      <right/>
      <top style="double">
        <color theme="4"/>
      </top>
      <bottom style="thin">
        <color theme="4"/>
      </bottom>
      <diagonal/>
    </border>
    <border>
      <left/>
      <right/>
      <top style="double">
        <color theme="4"/>
      </top>
      <bottom/>
      <diagonal/>
    </border>
    <border>
      <left style="thin">
        <color theme="4"/>
      </left>
      <right/>
      <top/>
      <bottom style="double">
        <color theme="4"/>
      </bottom>
      <diagonal/>
    </border>
    <border>
      <left/>
      <right style="thin">
        <color theme="3"/>
      </right>
      <top style="double">
        <color theme="3"/>
      </top>
      <bottom style="double">
        <color theme="3"/>
      </bottom>
      <diagonal/>
    </border>
    <border>
      <left style="thin">
        <color theme="3"/>
      </left>
      <right style="thin">
        <color theme="3"/>
      </right>
      <top style="double">
        <color theme="3"/>
      </top>
      <bottom style="double">
        <color theme="3"/>
      </bottom>
      <diagonal/>
    </border>
    <border>
      <left style="thin">
        <color theme="3"/>
      </left>
      <right/>
      <top style="double">
        <color theme="3"/>
      </top>
      <bottom style="double">
        <color theme="3"/>
      </bottom>
      <diagonal/>
    </border>
    <border>
      <left style="thin">
        <color theme="3"/>
      </left>
      <right/>
      <top style="thin">
        <color theme="3"/>
      </top>
      <bottom style="thin">
        <color indexed="64"/>
      </bottom>
      <diagonal/>
    </border>
    <border>
      <left style="thin">
        <color indexed="64"/>
      </left>
      <right/>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auto="1"/>
      </left>
      <right style="thin">
        <color auto="1"/>
      </right>
      <top style="thin">
        <color auto="1"/>
      </top>
      <bottom style="double">
        <color auto="1"/>
      </bottom>
      <diagonal/>
    </border>
    <border>
      <left style="thin">
        <color auto="1"/>
      </left>
      <right/>
      <top style="thin">
        <color auto="1"/>
      </top>
      <bottom style="double">
        <color auto="1"/>
      </bottom>
      <diagonal/>
    </border>
    <border>
      <left/>
      <right style="thin">
        <color auto="1"/>
      </right>
      <top style="thin">
        <color auto="1"/>
      </top>
      <bottom style="double">
        <color auto="1"/>
      </bottom>
      <diagonal/>
    </border>
  </borders>
  <cellStyleXfs count="39">
    <xf numFmtId="0" fontId="0" fillId="0" borderId="0"/>
    <xf numFmtId="0" fontId="9" fillId="0" borderId="0" applyNumberFormat="0" applyFill="0" applyBorder="0" applyAlignment="0" applyProtection="0">
      <alignment vertical="top"/>
      <protection locked="0"/>
    </xf>
    <xf numFmtId="43" fontId="8" fillId="0" borderId="0" applyFont="0" applyFill="0" applyBorder="0" applyAlignment="0" applyProtection="0"/>
    <xf numFmtId="0" fontId="11" fillId="0" borderId="0"/>
    <xf numFmtId="0" fontId="1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0" fillId="0" borderId="0"/>
    <xf numFmtId="0" fontId="10" fillId="0" borderId="0"/>
    <xf numFmtId="0" fontId="10" fillId="0" borderId="0"/>
    <xf numFmtId="0" fontId="10" fillId="0" borderId="0"/>
    <xf numFmtId="166" fontId="8" fillId="0" borderId="0" applyFont="0" applyFill="0" applyBorder="0" applyAlignment="0" applyProtection="0"/>
    <xf numFmtId="0" fontId="10" fillId="0" borderId="0"/>
    <xf numFmtId="0" fontId="10" fillId="0" borderId="0"/>
    <xf numFmtId="0" fontId="10" fillId="0" borderId="0"/>
    <xf numFmtId="0" fontId="10" fillId="0" borderId="0"/>
    <xf numFmtId="9" fontId="17" fillId="0" borderId="0" applyFont="0" applyFill="0" applyBorder="0" applyAlignment="0" applyProtection="0"/>
    <xf numFmtId="0" fontId="7" fillId="0" borderId="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0" fontId="5" fillId="7" borderId="27" applyNumberFormat="0" applyFont="0" applyAlignment="0" applyProtection="0"/>
    <xf numFmtId="0" fontId="4" fillId="0" borderId="0"/>
    <xf numFmtId="43" fontId="4" fillId="0" borderId="0" applyFont="0" applyFill="0" applyBorder="0" applyAlignment="0" applyProtection="0"/>
    <xf numFmtId="0" fontId="8" fillId="0" borderId="0"/>
    <xf numFmtId="0" fontId="3" fillId="0" borderId="0"/>
    <xf numFmtId="0" fontId="8" fillId="0" borderId="0"/>
    <xf numFmtId="0" fontId="2" fillId="0" borderId="0"/>
  </cellStyleXfs>
  <cellXfs count="1296">
    <xf numFmtId="0" fontId="0" fillId="0" borderId="0" xfId="0"/>
    <xf numFmtId="0" fontId="16" fillId="0" borderId="0" xfId="11" applyFont="1"/>
    <xf numFmtId="0" fontId="19" fillId="2" borderId="0" xfId="1" applyFont="1" applyFill="1" applyBorder="1" applyAlignment="1" applyProtection="1"/>
    <xf numFmtId="0" fontId="16" fillId="3" borderId="0" xfId="0" applyFont="1" applyFill="1"/>
    <xf numFmtId="0" fontId="16" fillId="0" borderId="0" xfId="0" applyFont="1"/>
    <xf numFmtId="0" fontId="16" fillId="3" borderId="0" xfId="0" applyFont="1" applyFill="1" applyAlignment="1">
      <alignment horizontal="centerContinuous"/>
    </xf>
    <xf numFmtId="0" fontId="16" fillId="3" borderId="0" xfId="0" applyFont="1" applyFill="1" applyBorder="1"/>
    <xf numFmtId="0" fontId="21" fillId="3" borderId="0" xfId="0" applyFont="1" applyFill="1" applyBorder="1"/>
    <xf numFmtId="0" fontId="24" fillId="3" borderId="0" xfId="0" applyFont="1" applyFill="1" applyAlignment="1">
      <alignment horizontal="centerContinuous"/>
    </xf>
    <xf numFmtId="0" fontId="23" fillId="3" borderId="0" xfId="0" applyFont="1" applyFill="1"/>
    <xf numFmtId="0" fontId="25" fillId="3" borderId="0" xfId="0" applyFont="1" applyFill="1"/>
    <xf numFmtId="3" fontId="26" fillId="3" borderId="0" xfId="1" applyNumberFormat="1" applyFont="1" applyFill="1" applyBorder="1" applyAlignment="1" applyProtection="1">
      <alignment horizontal="left"/>
    </xf>
    <xf numFmtId="0" fontId="26" fillId="3" borderId="0" xfId="1" applyFont="1" applyFill="1" applyBorder="1" applyAlignment="1" applyProtection="1">
      <alignment horizontal="left"/>
    </xf>
    <xf numFmtId="3" fontId="18" fillId="3" borderId="0" xfId="0" applyNumberFormat="1" applyFont="1" applyFill="1" applyBorder="1"/>
    <xf numFmtId="3" fontId="18" fillId="3" borderId="0" xfId="0" applyNumberFormat="1" applyFont="1" applyFill="1" applyBorder="1" applyAlignment="1">
      <alignment horizontal="right"/>
    </xf>
    <xf numFmtId="3" fontId="16" fillId="3" borderId="0" xfId="0" applyNumberFormat="1" applyFont="1" applyFill="1"/>
    <xf numFmtId="3" fontId="16" fillId="3" borderId="0" xfId="0" applyNumberFormat="1" applyFont="1" applyFill="1" applyBorder="1" applyAlignment="1">
      <alignment horizontal="right"/>
    </xf>
    <xf numFmtId="165" fontId="18" fillId="3" borderId="0" xfId="2" applyNumberFormat="1" applyFont="1" applyFill="1" applyBorder="1"/>
    <xf numFmtId="165" fontId="18" fillId="3" borderId="0" xfId="2" applyNumberFormat="1" applyFont="1" applyFill="1" applyBorder="1" applyAlignment="1">
      <alignment horizontal="right"/>
    </xf>
    <xf numFmtId="165" fontId="16" fillId="3" borderId="0" xfId="2" applyNumberFormat="1" applyFont="1" applyFill="1" applyAlignment="1">
      <alignment horizontal="right"/>
    </xf>
    <xf numFmtId="165" fontId="16" fillId="3" borderId="0" xfId="2" applyNumberFormat="1" applyFont="1" applyFill="1" applyBorder="1" applyAlignment="1">
      <alignment horizontal="right"/>
    </xf>
    <xf numFmtId="165" fontId="16" fillId="0" borderId="0" xfId="2" applyNumberFormat="1" applyFont="1"/>
    <xf numFmtId="165" fontId="16" fillId="3" borderId="0" xfId="2" applyNumberFormat="1" applyFont="1" applyFill="1"/>
    <xf numFmtId="165" fontId="16" fillId="3" borderId="0" xfId="2" applyNumberFormat="1" applyFont="1" applyFill="1" applyBorder="1" applyAlignment="1"/>
    <xf numFmtId="165" fontId="16" fillId="3" borderId="0" xfId="2" applyNumberFormat="1" applyFont="1" applyFill="1" applyAlignment="1"/>
    <xf numFmtId="165" fontId="16" fillId="3" borderId="17" xfId="2" applyNumberFormat="1" applyFont="1" applyFill="1" applyBorder="1" applyAlignment="1">
      <alignment horizontal="right"/>
    </xf>
    <xf numFmtId="0" fontId="19" fillId="3" borderId="0" xfId="1" applyFont="1" applyFill="1" applyBorder="1" applyAlignment="1" applyProtection="1"/>
    <xf numFmtId="3" fontId="16" fillId="3" borderId="0" xfId="0" applyNumberFormat="1" applyFont="1" applyFill="1" applyBorder="1"/>
    <xf numFmtId="3" fontId="16" fillId="3" borderId="1" xfId="0" applyNumberFormat="1" applyFont="1" applyFill="1" applyBorder="1"/>
    <xf numFmtId="165" fontId="16" fillId="3" borderId="1" xfId="2" applyNumberFormat="1" applyFont="1" applyFill="1" applyBorder="1"/>
    <xf numFmtId="165" fontId="18" fillId="3" borderId="0" xfId="2" applyNumberFormat="1" applyFont="1" applyFill="1" applyBorder="1" applyAlignment="1">
      <alignment horizontal="center"/>
    </xf>
    <xf numFmtId="165" fontId="16" fillId="3" borderId="1" xfId="2" applyNumberFormat="1" applyFont="1" applyFill="1" applyBorder="1" applyAlignment="1">
      <alignment horizontal="center"/>
    </xf>
    <xf numFmtId="165" fontId="16" fillId="3" borderId="0" xfId="2" applyNumberFormat="1" applyFont="1" applyFill="1" applyBorder="1" applyAlignment="1">
      <alignment horizontal="center"/>
    </xf>
    <xf numFmtId="165" fontId="18" fillId="3" borderId="1" xfId="2" applyNumberFormat="1" applyFont="1" applyFill="1" applyBorder="1" applyAlignment="1">
      <alignment horizontal="center"/>
    </xf>
    <xf numFmtId="0" fontId="26" fillId="3" borderId="0" xfId="1" applyFont="1" applyFill="1" applyBorder="1" applyAlignment="1" applyProtection="1"/>
    <xf numFmtId="165" fontId="23" fillId="3" borderId="1" xfId="2" applyNumberFormat="1" applyFont="1" applyFill="1" applyBorder="1"/>
    <xf numFmtId="165" fontId="23" fillId="3" borderId="1" xfId="2" applyNumberFormat="1" applyFont="1" applyFill="1" applyBorder="1" applyAlignment="1">
      <alignment horizontal="right"/>
    </xf>
    <xf numFmtId="165" fontId="23" fillId="3" borderId="7" xfId="2" applyNumberFormat="1" applyFont="1" applyFill="1" applyBorder="1"/>
    <xf numFmtId="165" fontId="23" fillId="3" borderId="1" xfId="2" applyNumberFormat="1" applyFont="1" applyFill="1" applyBorder="1" applyAlignment="1">
      <alignment horizontal="center"/>
    </xf>
    <xf numFmtId="165" fontId="25" fillId="3" borderId="1" xfId="2" applyNumberFormat="1" applyFont="1" applyFill="1" applyBorder="1" applyAlignment="1">
      <alignment horizontal="center"/>
    </xf>
    <xf numFmtId="165" fontId="25" fillId="3" borderId="0" xfId="2" applyNumberFormat="1" applyFont="1" applyFill="1" applyBorder="1"/>
    <xf numFmtId="165" fontId="25" fillId="3" borderId="0" xfId="2" applyNumberFormat="1" applyFont="1" applyFill="1" applyBorder="1" applyAlignment="1">
      <alignment horizontal="right"/>
    </xf>
    <xf numFmtId="165" fontId="23" fillId="3" borderId="0" xfId="2" applyNumberFormat="1" applyFont="1" applyFill="1" applyBorder="1" applyAlignment="1">
      <alignment horizontal="right"/>
    </xf>
    <xf numFmtId="165" fontId="23" fillId="3" borderId="0" xfId="2" applyNumberFormat="1" applyFont="1" applyFill="1"/>
    <xf numFmtId="165" fontId="23" fillId="3" borderId="0" xfId="2" applyNumberFormat="1" applyFont="1" applyFill="1" applyBorder="1" applyAlignment="1"/>
    <xf numFmtId="165" fontId="23" fillId="3" borderId="0" xfId="2" applyNumberFormat="1" applyFont="1" applyFill="1" applyBorder="1"/>
    <xf numFmtId="165" fontId="25" fillId="3" borderId="4" xfId="2" applyNumberFormat="1" applyFont="1" applyFill="1" applyBorder="1"/>
    <xf numFmtId="165" fontId="25" fillId="3" borderId="3" xfId="2" applyNumberFormat="1" applyFont="1" applyFill="1" applyBorder="1"/>
    <xf numFmtId="165" fontId="25" fillId="3" borderId="5" xfId="2" applyNumberFormat="1" applyFont="1" applyFill="1" applyBorder="1"/>
    <xf numFmtId="165" fontId="25" fillId="3" borderId="1" xfId="2" applyNumberFormat="1" applyFont="1" applyFill="1" applyBorder="1"/>
    <xf numFmtId="165" fontId="25" fillId="3" borderId="7" xfId="2" applyNumberFormat="1" applyFont="1" applyFill="1" applyBorder="1"/>
    <xf numFmtId="165" fontId="25" fillId="3" borderId="8" xfId="2" applyNumberFormat="1" applyFont="1" applyFill="1" applyBorder="1"/>
    <xf numFmtId="165" fontId="25" fillId="3" borderId="9" xfId="2" applyNumberFormat="1" applyFont="1" applyFill="1" applyBorder="1"/>
    <xf numFmtId="165" fontId="25" fillId="3" borderId="10" xfId="2" applyNumberFormat="1" applyFont="1" applyFill="1" applyBorder="1"/>
    <xf numFmtId="165" fontId="25" fillId="3" borderId="11" xfId="2" applyNumberFormat="1" applyFont="1" applyFill="1" applyBorder="1"/>
    <xf numFmtId="165" fontId="25" fillId="3" borderId="6" xfId="2" applyNumberFormat="1" applyFont="1" applyFill="1" applyBorder="1"/>
    <xf numFmtId="165" fontId="23" fillId="3" borderId="6" xfId="2" applyNumberFormat="1" applyFont="1" applyFill="1" applyBorder="1"/>
    <xf numFmtId="165" fontId="27" fillId="2" borderId="1" xfId="2" applyNumberFormat="1" applyFont="1" applyFill="1" applyBorder="1"/>
    <xf numFmtId="165" fontId="16" fillId="2" borderId="1" xfId="2" applyNumberFormat="1" applyFont="1" applyFill="1" applyBorder="1"/>
    <xf numFmtId="165" fontId="32" fillId="2" borderId="1" xfId="2" applyNumberFormat="1" applyFont="1" applyFill="1" applyBorder="1"/>
    <xf numFmtId="165" fontId="25" fillId="2" borderId="1" xfId="2" applyNumberFormat="1" applyFont="1" applyFill="1" applyBorder="1"/>
    <xf numFmtId="165" fontId="18" fillId="2" borderId="0" xfId="2" applyNumberFormat="1" applyFont="1" applyFill="1" applyBorder="1"/>
    <xf numFmtId="165" fontId="20" fillId="0" borderId="1" xfId="2" applyNumberFormat="1" applyFont="1" applyBorder="1"/>
    <xf numFmtId="165" fontId="16" fillId="0" borderId="1" xfId="2" applyNumberFormat="1" applyFont="1" applyBorder="1"/>
    <xf numFmtId="165" fontId="18" fillId="3" borderId="1" xfId="2" applyNumberFormat="1" applyFont="1" applyFill="1" applyBorder="1"/>
    <xf numFmtId="165" fontId="18" fillId="3" borderId="2" xfId="2" applyNumberFormat="1" applyFont="1" applyFill="1" applyBorder="1"/>
    <xf numFmtId="165" fontId="16" fillId="3" borderId="0" xfId="2" applyNumberFormat="1" applyFont="1" applyFill="1" applyAlignment="1">
      <alignment horizontal="center"/>
    </xf>
    <xf numFmtId="165" fontId="19" fillId="3" borderId="0" xfId="2" applyNumberFormat="1" applyFont="1" applyFill="1" applyBorder="1" applyAlignment="1" applyProtection="1">
      <alignment horizontal="center"/>
    </xf>
    <xf numFmtId="165" fontId="28" fillId="3" borderId="0" xfId="2" applyNumberFormat="1" applyFont="1" applyFill="1" applyBorder="1" applyAlignment="1">
      <alignment horizontal="center"/>
    </xf>
    <xf numFmtId="165" fontId="21" fillId="3" borderId="0" xfId="2" applyNumberFormat="1" applyFont="1" applyFill="1" applyBorder="1" applyAlignment="1">
      <alignment horizontal="center"/>
    </xf>
    <xf numFmtId="165" fontId="21" fillId="3" borderId="0" xfId="2" applyNumberFormat="1" applyFont="1" applyFill="1" applyAlignment="1">
      <alignment horizontal="center"/>
    </xf>
    <xf numFmtId="165" fontId="19" fillId="3" borderId="0" xfId="2" applyNumberFormat="1" applyFont="1" applyFill="1" applyBorder="1" applyAlignment="1" applyProtection="1"/>
    <xf numFmtId="0" fontId="20" fillId="3" borderId="0" xfId="0" applyFont="1" applyFill="1" applyBorder="1" applyAlignment="1">
      <alignment horizontal="centerContinuous" wrapText="1"/>
    </xf>
    <xf numFmtId="0" fontId="16" fillId="3" borderId="0" xfId="0" applyFont="1" applyFill="1" applyBorder="1" applyAlignment="1">
      <alignment horizontal="centerContinuous" wrapText="1"/>
    </xf>
    <xf numFmtId="0" fontId="16" fillId="3" borderId="0" xfId="0" applyFont="1" applyFill="1" applyBorder="1" applyAlignment="1">
      <alignment horizontal="centerContinuous"/>
    </xf>
    <xf numFmtId="0" fontId="16" fillId="3" borderId="0" xfId="0" applyFont="1" applyFill="1" applyBorder="1" applyAlignment="1"/>
    <xf numFmtId="3" fontId="18" fillId="3" borderId="2" xfId="0" applyNumberFormat="1" applyFont="1" applyFill="1" applyBorder="1" applyAlignment="1">
      <alignment horizontal="right"/>
    </xf>
    <xf numFmtId="3" fontId="18" fillId="3" borderId="0" xfId="0" applyNumberFormat="1" applyFont="1" applyFill="1"/>
    <xf numFmtId="9" fontId="16" fillId="3" borderId="0" xfId="21" applyFont="1" applyFill="1"/>
    <xf numFmtId="3" fontId="24" fillId="3" borderId="0" xfId="0" applyNumberFormat="1" applyFont="1" applyFill="1" applyBorder="1"/>
    <xf numFmtId="3" fontId="19" fillId="3" borderId="0" xfId="1" applyNumberFormat="1" applyFont="1" applyFill="1" applyBorder="1" applyAlignment="1" applyProtection="1">
      <alignment horizontal="right"/>
    </xf>
    <xf numFmtId="0" fontId="35" fillId="3" borderId="0" xfId="0" applyFont="1" applyFill="1" applyBorder="1" applyAlignment="1">
      <alignment horizontal="center"/>
    </xf>
    <xf numFmtId="3" fontId="25" fillId="3" borderId="0" xfId="0" applyNumberFormat="1" applyFont="1" applyFill="1" applyBorder="1" applyAlignment="1">
      <alignment horizontal="right"/>
    </xf>
    <xf numFmtId="0" fontId="18" fillId="3" borderId="0" xfId="0" applyNumberFormat="1" applyFont="1" applyFill="1" applyBorder="1" applyAlignment="1">
      <alignment horizontal="centerContinuous" wrapText="1"/>
    </xf>
    <xf numFmtId="0" fontId="20" fillId="3" borderId="0" xfId="22" applyFont="1" applyFill="1" applyAlignment="1">
      <alignment horizontal="centerContinuous" wrapText="1"/>
    </xf>
    <xf numFmtId="4" fontId="36" fillId="3" borderId="0" xfId="22" applyNumberFormat="1" applyFont="1" applyFill="1"/>
    <xf numFmtId="165" fontId="16" fillId="3" borderId="0" xfId="24" applyNumberFormat="1" applyFont="1" applyFill="1"/>
    <xf numFmtId="4" fontId="36" fillId="3" borderId="0" xfId="11" applyNumberFormat="1" applyFont="1" applyFill="1"/>
    <xf numFmtId="0" fontId="6" fillId="0" borderId="0" xfId="22" applyFont="1"/>
    <xf numFmtId="0" fontId="20" fillId="0" borderId="0" xfId="22" applyFont="1" applyFill="1" applyAlignment="1">
      <alignment horizontal="centerContinuous" wrapText="1"/>
    </xf>
    <xf numFmtId="0" fontId="6" fillId="0" borderId="0" xfId="22" applyFont="1" applyFill="1"/>
    <xf numFmtId="0" fontId="6" fillId="0" borderId="0" xfId="22" applyFont="1" applyFill="1" applyAlignment="1"/>
    <xf numFmtId="4" fontId="36" fillId="0" borderId="0" xfId="22" applyNumberFormat="1" applyFont="1"/>
    <xf numFmtId="165" fontId="16" fillId="0" borderId="0" xfId="24" applyNumberFormat="1" applyFont="1"/>
    <xf numFmtId="4" fontId="36" fillId="0" borderId="0" xfId="11" applyNumberFormat="1" applyFont="1"/>
    <xf numFmtId="165" fontId="6" fillId="0" borderId="0" xfId="2" applyNumberFormat="1" applyFont="1"/>
    <xf numFmtId="4" fontId="6" fillId="0" borderId="0" xfId="22" applyNumberFormat="1" applyFont="1"/>
    <xf numFmtId="0" fontId="25" fillId="2" borderId="0" xfId="11" applyFont="1" applyFill="1" applyBorder="1" applyAlignment="1">
      <alignment wrapText="1"/>
    </xf>
    <xf numFmtId="0" fontId="24" fillId="3" borderId="0" xfId="0" applyFont="1" applyFill="1" applyBorder="1"/>
    <xf numFmtId="0" fontId="37" fillId="5" borderId="0" xfId="0" applyFont="1" applyFill="1" applyBorder="1"/>
    <xf numFmtId="165" fontId="16" fillId="3" borderId="0" xfId="2" applyNumberFormat="1" applyFont="1" applyFill="1" applyBorder="1"/>
    <xf numFmtId="165" fontId="38" fillId="3" borderId="0" xfId="2" applyNumberFormat="1" applyFont="1" applyFill="1"/>
    <xf numFmtId="165" fontId="16" fillId="3" borderId="0" xfId="2" applyNumberFormat="1" applyFont="1" applyFill="1" applyAlignment="1">
      <alignment horizontal="centerContinuous"/>
    </xf>
    <xf numFmtId="165" fontId="18" fillId="3" borderId="14" xfId="2" applyNumberFormat="1" applyFont="1" applyFill="1" applyBorder="1"/>
    <xf numFmtId="3" fontId="16" fillId="2" borderId="0" xfId="0" applyNumberFormat="1" applyFont="1" applyFill="1" applyBorder="1" applyAlignment="1">
      <alignment horizontal="right"/>
    </xf>
    <xf numFmtId="3" fontId="18" fillId="2" borderId="0" xfId="0" applyNumberFormat="1" applyFont="1" applyFill="1" applyBorder="1" applyAlignment="1">
      <alignment horizontal="right"/>
    </xf>
    <xf numFmtId="0" fontId="16" fillId="0" borderId="0" xfId="0" applyFont="1" applyFill="1" applyBorder="1"/>
    <xf numFmtId="0" fontId="33" fillId="0" borderId="0" xfId="0" applyFont="1"/>
    <xf numFmtId="0" fontId="16" fillId="2" borderId="0" xfId="0" applyFont="1" applyFill="1" applyBorder="1" applyAlignment="1"/>
    <xf numFmtId="165" fontId="16" fillId="3" borderId="0" xfId="2" applyNumberFormat="1" applyFont="1" applyFill="1" applyBorder="1" applyAlignment="1">
      <alignment horizontal="centerContinuous" wrapText="1"/>
    </xf>
    <xf numFmtId="165" fontId="16" fillId="3" borderId="0" xfId="2" applyNumberFormat="1" applyFont="1" applyFill="1" applyBorder="1" applyAlignment="1">
      <alignment horizontal="centerContinuous"/>
    </xf>
    <xf numFmtId="165" fontId="18" fillId="3" borderId="12" xfId="2" applyNumberFormat="1" applyFont="1" applyFill="1" applyBorder="1" applyAlignment="1">
      <alignment horizontal="right"/>
    </xf>
    <xf numFmtId="165" fontId="18" fillId="3" borderId="16" xfId="2" applyNumberFormat="1" applyFont="1" applyFill="1" applyBorder="1" applyAlignment="1">
      <alignment horizontal="right"/>
    </xf>
    <xf numFmtId="165" fontId="16" fillId="3" borderId="13" xfId="2" applyNumberFormat="1" applyFont="1" applyFill="1" applyBorder="1" applyAlignment="1">
      <alignment horizontal="centerContinuous"/>
    </xf>
    <xf numFmtId="165" fontId="20" fillId="3" borderId="0" xfId="2" applyNumberFormat="1" applyFont="1" applyFill="1" applyBorder="1" applyAlignment="1">
      <alignment horizontal="centerContinuous" wrapText="1"/>
    </xf>
    <xf numFmtId="165" fontId="16" fillId="2" borderId="0" xfId="2" applyNumberFormat="1" applyFont="1" applyFill="1" applyBorder="1" applyAlignment="1">
      <alignment horizontal="right"/>
    </xf>
    <xf numFmtId="165" fontId="18" fillId="2" borderId="0" xfId="2" applyNumberFormat="1" applyFont="1" applyFill="1" applyBorder="1" applyAlignment="1">
      <alignment horizontal="right"/>
    </xf>
    <xf numFmtId="165" fontId="16" fillId="0" borderId="0" xfId="2" applyNumberFormat="1" applyFont="1" applyFill="1" applyBorder="1"/>
    <xf numFmtId="4" fontId="39" fillId="0" borderId="0" xfId="0" applyNumberFormat="1" applyFont="1"/>
    <xf numFmtId="41" fontId="16" fillId="3" borderId="0" xfId="2" applyNumberFormat="1" applyFont="1" applyFill="1" applyBorder="1" applyAlignment="1">
      <alignment horizontal="right"/>
    </xf>
    <xf numFmtId="0" fontId="16" fillId="3" borderId="0" xfId="0" applyFont="1" applyFill="1" applyBorder="1" applyAlignment="1">
      <alignment horizontal="center"/>
    </xf>
    <xf numFmtId="165" fontId="16" fillId="3" borderId="21" xfId="2" applyNumberFormat="1" applyFont="1" applyFill="1" applyBorder="1"/>
    <xf numFmtId="165" fontId="18" fillId="3" borderId="23" xfId="2" applyNumberFormat="1" applyFont="1" applyFill="1" applyBorder="1"/>
    <xf numFmtId="165" fontId="18" fillId="3" borderId="21" xfId="2" applyNumberFormat="1" applyFont="1" applyFill="1" applyBorder="1" applyAlignment="1">
      <alignment horizontal="centerContinuous"/>
    </xf>
    <xf numFmtId="165" fontId="18" fillId="3" borderId="21" xfId="2" applyNumberFormat="1" applyFont="1" applyFill="1" applyBorder="1"/>
    <xf numFmtId="165" fontId="18" fillId="3" borderId="21" xfId="2" applyNumberFormat="1" applyFont="1" applyFill="1" applyBorder="1" applyAlignment="1">
      <alignment horizontal="right"/>
    </xf>
    <xf numFmtId="165" fontId="18" fillId="3" borderId="26" xfId="2" applyNumberFormat="1" applyFont="1" applyFill="1" applyBorder="1"/>
    <xf numFmtId="0" fontId="16" fillId="3" borderId="21" xfId="0" applyFont="1" applyFill="1" applyBorder="1"/>
    <xf numFmtId="165" fontId="16" fillId="3" borderId="21" xfId="2" applyNumberFormat="1" applyFont="1" applyFill="1" applyBorder="1" applyAlignment="1">
      <alignment horizontal="right"/>
    </xf>
    <xf numFmtId="0" fontId="19" fillId="3" borderId="21" xfId="1" applyFont="1" applyFill="1" applyBorder="1" applyAlignment="1" applyProtection="1"/>
    <xf numFmtId="0" fontId="23" fillId="3" borderId="21" xfId="0" applyFont="1" applyFill="1" applyBorder="1"/>
    <xf numFmtId="41" fontId="16" fillId="3" borderId="21" xfId="2" applyNumberFormat="1" applyFont="1" applyFill="1" applyBorder="1" applyAlignment="1">
      <alignment horizontal="right"/>
    </xf>
    <xf numFmtId="165" fontId="23" fillId="3" borderId="19" xfId="2" applyNumberFormat="1" applyFont="1" applyFill="1" applyBorder="1"/>
    <xf numFmtId="165" fontId="25" fillId="3" borderId="19" xfId="2" applyNumberFormat="1" applyFont="1" applyFill="1" applyBorder="1"/>
    <xf numFmtId="0" fontId="16" fillId="0" borderId="0" xfId="11" applyFont="1" applyFill="1"/>
    <xf numFmtId="0" fontId="19" fillId="0" borderId="0" xfId="1" applyFont="1" applyFill="1" applyBorder="1" applyAlignment="1" applyProtection="1"/>
    <xf numFmtId="0" fontId="16" fillId="0" borderId="0" xfId="11" applyFont="1" applyFill="1" applyAlignment="1">
      <alignment horizontal="center" vertical="center"/>
    </xf>
    <xf numFmtId="0" fontId="19" fillId="0" borderId="21" xfId="1" applyFont="1" applyFill="1" applyBorder="1" applyAlignment="1" applyProtection="1"/>
    <xf numFmtId="0" fontId="23" fillId="3" borderId="0" xfId="0" applyFont="1" applyFill="1" applyBorder="1"/>
    <xf numFmtId="0" fontId="47" fillId="3" borderId="0" xfId="0" applyFont="1" applyFill="1" applyBorder="1" applyAlignment="1">
      <alignment horizontal="center"/>
    </xf>
    <xf numFmtId="0" fontId="43" fillId="3" borderId="0" xfId="0" applyFont="1" applyFill="1"/>
    <xf numFmtId="0" fontId="42" fillId="3" borderId="0" xfId="0" applyFont="1" applyFill="1"/>
    <xf numFmtId="0" fontId="47" fillId="3" borderId="0" xfId="0" applyFont="1" applyFill="1"/>
    <xf numFmtId="165" fontId="18" fillId="3" borderId="29" xfId="2" applyNumberFormat="1" applyFont="1" applyFill="1" applyBorder="1"/>
    <xf numFmtId="165" fontId="18" fillId="3" borderId="29" xfId="2" applyNumberFormat="1" applyFont="1" applyFill="1" applyBorder="1" applyAlignment="1">
      <alignment horizontal="center"/>
    </xf>
    <xf numFmtId="165" fontId="18" fillId="3" borderId="29" xfId="2" applyNumberFormat="1" applyFont="1" applyFill="1" applyBorder="1" applyAlignment="1">
      <alignment horizontal="right"/>
    </xf>
    <xf numFmtId="165" fontId="16" fillId="3" borderId="32" xfId="2" applyNumberFormat="1" applyFont="1" applyFill="1" applyBorder="1" applyAlignment="1">
      <alignment horizontal="right"/>
    </xf>
    <xf numFmtId="165" fontId="16" fillId="3" borderId="29" xfId="2" applyNumberFormat="1" applyFont="1" applyFill="1" applyBorder="1" applyAlignment="1">
      <alignment horizontal="right"/>
    </xf>
    <xf numFmtId="165" fontId="18" fillId="3" borderId="32" xfId="2" applyNumberFormat="1" applyFont="1" applyFill="1" applyBorder="1"/>
    <xf numFmtId="165" fontId="18" fillId="3" borderId="33" xfId="2" applyNumberFormat="1" applyFont="1" applyFill="1" applyBorder="1"/>
    <xf numFmtId="165" fontId="16" fillId="3" borderId="32" xfId="2" applyNumberFormat="1" applyFont="1" applyFill="1" applyBorder="1"/>
    <xf numFmtId="165" fontId="18" fillId="3" borderId="29" xfId="2" applyNumberFormat="1" applyFont="1" applyFill="1" applyBorder="1" applyAlignment="1">
      <alignment horizontal="left"/>
    </xf>
    <xf numFmtId="165" fontId="18" fillId="3" borderId="30" xfId="2" applyNumberFormat="1" applyFont="1" applyFill="1" applyBorder="1"/>
    <xf numFmtId="165" fontId="18" fillId="3" borderId="36" xfId="2" applyNumberFormat="1" applyFont="1" applyFill="1" applyBorder="1"/>
    <xf numFmtId="165" fontId="18" fillId="3" borderId="35" xfId="2" applyNumberFormat="1" applyFont="1" applyFill="1" applyBorder="1"/>
    <xf numFmtId="165" fontId="16" fillId="3" borderId="37" xfId="2" applyNumberFormat="1" applyFont="1" applyFill="1" applyBorder="1"/>
    <xf numFmtId="165" fontId="16" fillId="3" borderId="35" xfId="2" applyNumberFormat="1" applyFont="1" applyFill="1" applyBorder="1"/>
    <xf numFmtId="0" fontId="49" fillId="3" borderId="0" xfId="0" applyFont="1" applyFill="1"/>
    <xf numFmtId="165" fontId="49" fillId="3" borderId="0" xfId="2" applyNumberFormat="1" applyFont="1" applyFill="1" applyAlignment="1">
      <alignment horizontal="centerContinuous" vertical="center"/>
    </xf>
    <xf numFmtId="165" fontId="49" fillId="3" borderId="0" xfId="2" applyNumberFormat="1" applyFont="1" applyFill="1" applyAlignment="1">
      <alignment horizontal="centerContinuous"/>
    </xf>
    <xf numFmtId="165" fontId="50" fillId="3" borderId="0" xfId="2" applyNumberFormat="1" applyFont="1" applyFill="1" applyBorder="1" applyAlignment="1">
      <alignment horizontal="centerContinuous" vertical="center"/>
    </xf>
    <xf numFmtId="165" fontId="50" fillId="3" borderId="0" xfId="2" applyNumberFormat="1" applyFont="1" applyFill="1" applyBorder="1" applyAlignment="1">
      <alignment horizontal="centerContinuous"/>
    </xf>
    <xf numFmtId="165" fontId="49" fillId="3" borderId="0" xfId="2" applyNumberFormat="1" applyFont="1" applyFill="1"/>
    <xf numFmtId="165" fontId="52" fillId="3" borderId="0" xfId="2" applyNumberFormat="1" applyFont="1" applyFill="1"/>
    <xf numFmtId="165" fontId="49" fillId="3" borderId="0" xfId="2" applyNumberFormat="1" applyFont="1" applyFill="1" applyAlignment="1"/>
    <xf numFmtId="165" fontId="54" fillId="3" borderId="0" xfId="2" applyNumberFormat="1" applyFont="1" applyFill="1" applyBorder="1" applyAlignment="1" applyProtection="1"/>
    <xf numFmtId="165" fontId="51" fillId="3" borderId="0" xfId="2" applyNumberFormat="1" applyFont="1" applyFill="1" applyBorder="1"/>
    <xf numFmtId="165" fontId="42" fillId="3" borderId="0" xfId="2" applyNumberFormat="1" applyFont="1" applyFill="1" applyBorder="1" applyAlignment="1">
      <alignment horizontal="centerContinuous"/>
    </xf>
    <xf numFmtId="41" fontId="25" fillId="3" borderId="32" xfId="2" applyNumberFormat="1" applyFont="1" applyFill="1" applyBorder="1" applyAlignment="1">
      <alignment horizontal="right"/>
    </xf>
    <xf numFmtId="41" fontId="25" fillId="3" borderId="31" xfId="2" applyNumberFormat="1" applyFont="1" applyFill="1" applyBorder="1" applyAlignment="1">
      <alignment horizontal="right"/>
    </xf>
    <xf numFmtId="41" fontId="16" fillId="3" borderId="29" xfId="2" applyNumberFormat="1" applyFont="1" applyFill="1" applyBorder="1" applyAlignment="1">
      <alignment horizontal="right"/>
    </xf>
    <xf numFmtId="41" fontId="16" fillId="3" borderId="28" xfId="2" applyNumberFormat="1" applyFont="1" applyFill="1" applyBorder="1" applyAlignment="1">
      <alignment horizontal="right"/>
    </xf>
    <xf numFmtId="41" fontId="16" fillId="3" borderId="32" xfId="2" applyNumberFormat="1" applyFont="1" applyFill="1" applyBorder="1" applyAlignment="1">
      <alignment horizontal="right"/>
    </xf>
    <xf numFmtId="41" fontId="16" fillId="3" borderId="31" xfId="2" applyNumberFormat="1" applyFont="1" applyFill="1" applyBorder="1" applyAlignment="1">
      <alignment horizontal="right"/>
    </xf>
    <xf numFmtId="165" fontId="16" fillId="3" borderId="20" xfId="2" applyNumberFormat="1" applyFont="1" applyFill="1" applyBorder="1"/>
    <xf numFmtId="165" fontId="18" fillId="3" borderId="41" xfId="2" applyNumberFormat="1" applyFont="1" applyFill="1" applyBorder="1" applyAlignment="1">
      <alignment horizontal="center" vertical="center" wrapText="1"/>
    </xf>
    <xf numFmtId="165" fontId="18" fillId="3" borderId="42" xfId="2" applyNumberFormat="1" applyFont="1" applyFill="1" applyBorder="1" applyAlignment="1">
      <alignment horizontal="center" vertical="center" wrapText="1"/>
    </xf>
    <xf numFmtId="165" fontId="16" fillId="3" borderId="30" xfId="2" applyNumberFormat="1" applyFont="1" applyFill="1" applyBorder="1"/>
    <xf numFmtId="165" fontId="16" fillId="3" borderId="43" xfId="2" applyNumberFormat="1" applyFont="1" applyFill="1" applyBorder="1"/>
    <xf numFmtId="165" fontId="16" fillId="3" borderId="30" xfId="2" applyNumberFormat="1" applyFont="1" applyFill="1" applyBorder="1" applyAlignment="1">
      <alignment horizontal="right"/>
    </xf>
    <xf numFmtId="165" fontId="43" fillId="3" borderId="0" xfId="2" applyNumberFormat="1" applyFont="1" applyFill="1" applyAlignment="1">
      <alignment horizontal="centerContinuous"/>
    </xf>
    <xf numFmtId="165" fontId="16" fillId="3" borderId="29" xfId="2" applyNumberFormat="1" applyFont="1" applyFill="1" applyBorder="1"/>
    <xf numFmtId="165" fontId="18" fillId="3" borderId="43" xfId="2" applyNumberFormat="1" applyFont="1" applyFill="1" applyBorder="1"/>
    <xf numFmtId="165" fontId="16" fillId="3" borderId="43" xfId="2" applyNumberFormat="1" applyFont="1" applyFill="1" applyBorder="1" applyAlignment="1">
      <alignment horizontal="right"/>
    </xf>
    <xf numFmtId="0" fontId="16" fillId="6" borderId="0" xfId="0" applyFont="1" applyFill="1" applyBorder="1"/>
    <xf numFmtId="0" fontId="48" fillId="6" borderId="0" xfId="0" applyFont="1" applyFill="1" applyBorder="1" applyAlignment="1">
      <alignment horizontal="centerContinuous"/>
    </xf>
    <xf numFmtId="0" fontId="44" fillId="6" borderId="0" xfId="0" applyFont="1" applyFill="1" applyBorder="1" applyAlignment="1">
      <alignment horizontal="centerContinuous"/>
    </xf>
    <xf numFmtId="0" fontId="16" fillId="6" borderId="21" xfId="0" applyFont="1" applyFill="1" applyBorder="1"/>
    <xf numFmtId="0" fontId="23" fillId="6" borderId="21" xfId="0" applyFont="1" applyFill="1" applyBorder="1"/>
    <xf numFmtId="0" fontId="47" fillId="6" borderId="21" xfId="0" applyFont="1" applyFill="1" applyBorder="1" applyAlignment="1">
      <alignment horizontal="center"/>
    </xf>
    <xf numFmtId="165" fontId="50" fillId="3" borderId="0" xfId="2" applyNumberFormat="1" applyFont="1" applyFill="1" applyAlignment="1">
      <alignment horizontal="centerContinuous"/>
    </xf>
    <xf numFmtId="0" fontId="49" fillId="3" borderId="0" xfId="0" applyFont="1" applyFill="1" applyAlignment="1">
      <alignment horizontal="centerContinuous"/>
    </xf>
    <xf numFmtId="165" fontId="27" fillId="3" borderId="0" xfId="2" applyNumberFormat="1" applyFont="1" applyFill="1" applyBorder="1"/>
    <xf numFmtId="165" fontId="27" fillId="3" borderId="29" xfId="2" applyNumberFormat="1" applyFont="1" applyFill="1" applyBorder="1"/>
    <xf numFmtId="165" fontId="49" fillId="3" borderId="0" xfId="2" applyNumberFormat="1" applyFont="1" applyFill="1" applyAlignment="1">
      <alignment horizontal="centerContinuous" wrapText="1"/>
    </xf>
    <xf numFmtId="0" fontId="49" fillId="3" borderId="0" xfId="0" applyFont="1" applyFill="1" applyBorder="1" applyAlignment="1">
      <alignment horizontal="centerContinuous"/>
    </xf>
    <xf numFmtId="165" fontId="49" fillId="3" borderId="0" xfId="2" applyNumberFormat="1" applyFont="1" applyFill="1" applyBorder="1" applyAlignment="1">
      <alignment horizontal="centerContinuous"/>
    </xf>
    <xf numFmtId="165" fontId="19" fillId="3" borderId="29" xfId="2" applyNumberFormat="1" applyFont="1" applyFill="1" applyBorder="1" applyAlignment="1" applyProtection="1"/>
    <xf numFmtId="165" fontId="18" fillId="6" borderId="29" xfId="2" applyNumberFormat="1" applyFont="1" applyFill="1" applyBorder="1"/>
    <xf numFmtId="165" fontId="25" fillId="3" borderId="29" xfId="2" applyNumberFormat="1" applyFont="1" applyFill="1" applyBorder="1"/>
    <xf numFmtId="0" fontId="19" fillId="3" borderId="29" xfId="1" applyFont="1" applyFill="1" applyBorder="1" applyAlignment="1" applyProtection="1"/>
    <xf numFmtId="165" fontId="25" fillId="3" borderId="29" xfId="2" applyNumberFormat="1" applyFont="1" applyFill="1" applyBorder="1" applyAlignment="1">
      <alignment horizontal="right"/>
    </xf>
    <xf numFmtId="165" fontId="30" fillId="3" borderId="0" xfId="2" applyNumberFormat="1" applyFont="1" applyFill="1" applyBorder="1"/>
    <xf numFmtId="165" fontId="23" fillId="3" borderId="29" xfId="2" applyNumberFormat="1" applyFont="1" applyFill="1" applyBorder="1" applyAlignment="1">
      <alignment horizontal="right"/>
    </xf>
    <xf numFmtId="165" fontId="23" fillId="3" borderId="29" xfId="2" applyNumberFormat="1" applyFont="1" applyFill="1" applyBorder="1"/>
    <xf numFmtId="165" fontId="30" fillId="3" borderId="29" xfId="2" applyNumberFormat="1" applyFont="1" applyFill="1" applyBorder="1"/>
    <xf numFmtId="165" fontId="25" fillId="3" borderId="0" xfId="2" applyNumberFormat="1" applyFont="1" applyFill="1" applyBorder="1" applyAlignment="1"/>
    <xf numFmtId="41" fontId="25" fillId="6" borderId="34" xfId="2" applyNumberFormat="1" applyFont="1" applyFill="1" applyBorder="1" applyAlignment="1">
      <alignment horizontal="right"/>
    </xf>
    <xf numFmtId="41" fontId="16" fillId="3" borderId="47" xfId="2" applyNumberFormat="1" applyFont="1" applyFill="1" applyBorder="1" applyAlignment="1">
      <alignment horizontal="right"/>
    </xf>
    <xf numFmtId="41" fontId="16" fillId="3" borderId="48" xfId="2" applyNumberFormat="1" applyFont="1" applyFill="1" applyBorder="1" applyAlignment="1">
      <alignment horizontal="right"/>
    </xf>
    <xf numFmtId="41" fontId="25" fillId="6" borderId="49" xfId="2" applyNumberFormat="1" applyFont="1" applyFill="1" applyBorder="1" applyAlignment="1">
      <alignment horizontal="right"/>
    </xf>
    <xf numFmtId="165" fontId="25" fillId="3" borderId="29" xfId="2" applyNumberFormat="1" applyFont="1" applyFill="1" applyBorder="1" applyAlignment="1">
      <alignment horizontal="center"/>
    </xf>
    <xf numFmtId="165" fontId="25" fillId="3" borderId="20" xfId="2" applyNumberFormat="1" applyFont="1" applyFill="1" applyBorder="1"/>
    <xf numFmtId="165" fontId="25" fillId="3" borderId="30" xfId="2" applyNumberFormat="1" applyFont="1" applyFill="1" applyBorder="1"/>
    <xf numFmtId="165" fontId="23" fillId="3" borderId="30" xfId="2" applyNumberFormat="1" applyFont="1" applyFill="1" applyBorder="1"/>
    <xf numFmtId="165" fontId="25" fillId="3" borderId="28" xfId="2" applyNumberFormat="1" applyFont="1" applyFill="1" applyBorder="1"/>
    <xf numFmtId="165" fontId="23" fillId="3" borderId="20" xfId="2" applyNumberFormat="1" applyFont="1" applyFill="1" applyBorder="1" applyAlignment="1">
      <alignment horizontal="right"/>
    </xf>
    <xf numFmtId="165" fontId="23" fillId="3" borderId="28" xfId="2" applyNumberFormat="1" applyFont="1" applyFill="1" applyBorder="1"/>
    <xf numFmtId="165" fontId="23" fillId="3" borderId="43" xfId="2" applyNumberFormat="1" applyFont="1" applyFill="1" applyBorder="1"/>
    <xf numFmtId="165" fontId="23" fillId="3" borderId="43" xfId="2" applyNumberFormat="1" applyFont="1" applyFill="1" applyBorder="1" applyAlignment="1">
      <alignment horizontal="right"/>
    </xf>
    <xf numFmtId="165" fontId="23" fillId="3" borderId="30" xfId="2" applyNumberFormat="1" applyFont="1" applyFill="1" applyBorder="1" applyAlignment="1">
      <alignment horizontal="right"/>
    </xf>
    <xf numFmtId="165" fontId="25" fillId="3" borderId="33" xfId="2" applyNumberFormat="1" applyFont="1" applyFill="1" applyBorder="1"/>
    <xf numFmtId="165" fontId="25" fillId="3" borderId="31" xfId="2" applyNumberFormat="1" applyFont="1" applyFill="1" applyBorder="1"/>
    <xf numFmtId="165" fontId="25" fillId="3" borderId="32" xfId="2" applyNumberFormat="1" applyFont="1" applyFill="1" applyBorder="1"/>
    <xf numFmtId="165" fontId="25" fillId="3" borderId="55" xfId="2" applyNumberFormat="1" applyFont="1" applyFill="1" applyBorder="1"/>
    <xf numFmtId="165" fontId="25" fillId="6" borderId="43" xfId="2" applyNumberFormat="1" applyFont="1" applyFill="1" applyBorder="1" applyAlignment="1">
      <alignment horizontal="center" vertical="center" wrapText="1"/>
    </xf>
    <xf numFmtId="165" fontId="25" fillId="3" borderId="30" xfId="2" applyNumberFormat="1" applyFont="1" applyFill="1" applyBorder="1" applyAlignment="1">
      <alignment horizontal="center"/>
    </xf>
    <xf numFmtId="165" fontId="23" fillId="3" borderId="43" xfId="2" applyNumberFormat="1" applyFont="1" applyFill="1" applyBorder="1" applyAlignment="1">
      <alignment horizontal="center"/>
    </xf>
    <xf numFmtId="165" fontId="25" fillId="3" borderId="28" xfId="2" applyNumberFormat="1" applyFont="1" applyFill="1" applyBorder="1" applyAlignment="1">
      <alignment horizontal="center"/>
    </xf>
    <xf numFmtId="165" fontId="23" fillId="3" borderId="20" xfId="2" applyNumberFormat="1" applyFont="1" applyFill="1" applyBorder="1" applyAlignment="1">
      <alignment horizontal="center"/>
    </xf>
    <xf numFmtId="165" fontId="23" fillId="3" borderId="19" xfId="2" applyNumberFormat="1" applyFont="1" applyFill="1" applyBorder="1" applyAlignment="1">
      <alignment horizontal="center"/>
    </xf>
    <xf numFmtId="165" fontId="25" fillId="3" borderId="43" xfId="2" applyNumberFormat="1" applyFont="1" applyFill="1" applyBorder="1" applyAlignment="1">
      <alignment horizontal="center"/>
    </xf>
    <xf numFmtId="165" fontId="23" fillId="3" borderId="30" xfId="2" applyNumberFormat="1" applyFont="1" applyFill="1" applyBorder="1" applyAlignment="1">
      <alignment horizontal="center"/>
    </xf>
    <xf numFmtId="165" fontId="23" fillId="3" borderId="28" xfId="2" applyNumberFormat="1" applyFont="1" applyFill="1" applyBorder="1" applyAlignment="1">
      <alignment horizontal="center"/>
    </xf>
    <xf numFmtId="165" fontId="25" fillId="3" borderId="33" xfId="2" applyNumberFormat="1" applyFont="1" applyFill="1" applyBorder="1" applyAlignment="1">
      <alignment horizontal="center"/>
    </xf>
    <xf numFmtId="165" fontId="25" fillId="3" borderId="55" xfId="2" applyNumberFormat="1" applyFont="1" applyFill="1" applyBorder="1" applyAlignment="1">
      <alignment horizontal="center"/>
    </xf>
    <xf numFmtId="165" fontId="25" fillId="3" borderId="31" xfId="2" applyNumberFormat="1" applyFont="1" applyFill="1" applyBorder="1" applyAlignment="1">
      <alignment horizontal="center"/>
    </xf>
    <xf numFmtId="0" fontId="19" fillId="2" borderId="29" xfId="1" applyFont="1" applyFill="1" applyBorder="1" applyAlignment="1" applyProtection="1"/>
    <xf numFmtId="165" fontId="16" fillId="2" borderId="29" xfId="2" applyNumberFormat="1" applyFont="1" applyFill="1" applyBorder="1"/>
    <xf numFmtId="165" fontId="18" fillId="6" borderId="43" xfId="2" applyNumberFormat="1" applyFont="1" applyFill="1" applyBorder="1" applyAlignment="1">
      <alignment horizontal="center" vertical="center" wrapText="1"/>
    </xf>
    <xf numFmtId="165" fontId="16" fillId="0" borderId="29" xfId="2" applyNumberFormat="1" applyFont="1" applyBorder="1"/>
    <xf numFmtId="165" fontId="20" fillId="0" borderId="30" xfId="2" applyNumberFormat="1" applyFont="1" applyBorder="1"/>
    <xf numFmtId="165" fontId="25" fillId="2" borderId="43" xfId="2" applyNumberFormat="1" applyFont="1" applyFill="1" applyBorder="1"/>
    <xf numFmtId="165" fontId="25" fillId="2" borderId="20" xfId="2" applyNumberFormat="1" applyFont="1" applyFill="1" applyBorder="1"/>
    <xf numFmtId="165" fontId="25" fillId="0" borderId="30" xfId="2" applyNumberFormat="1" applyFont="1" applyBorder="1"/>
    <xf numFmtId="165" fontId="25" fillId="0" borderId="43" xfId="2" applyNumberFormat="1" applyFont="1" applyBorder="1"/>
    <xf numFmtId="165" fontId="16" fillId="2" borderId="20" xfId="2" applyNumberFormat="1" applyFont="1" applyFill="1" applyBorder="1"/>
    <xf numFmtId="165" fontId="27" fillId="2" borderId="30" xfId="2" applyNumberFormat="1" applyFont="1" applyFill="1" applyBorder="1"/>
    <xf numFmtId="165" fontId="16" fillId="2" borderId="30" xfId="2" applyNumberFormat="1" applyFont="1" applyFill="1" applyBorder="1"/>
    <xf numFmtId="165" fontId="16" fillId="2" borderId="43" xfId="2" applyNumberFormat="1" applyFont="1" applyFill="1" applyBorder="1"/>
    <xf numFmtId="165" fontId="16" fillId="0" borderId="30" xfId="2" applyNumberFormat="1" applyFont="1" applyBorder="1"/>
    <xf numFmtId="165" fontId="27" fillId="2" borderId="57" xfId="2" applyNumberFormat="1" applyFont="1" applyFill="1" applyBorder="1"/>
    <xf numFmtId="165" fontId="16" fillId="2" borderId="57" xfId="2" applyNumberFormat="1" applyFont="1" applyFill="1" applyBorder="1"/>
    <xf numFmtId="165" fontId="16" fillId="2" borderId="58" xfId="2" applyNumberFormat="1" applyFont="1" applyFill="1" applyBorder="1"/>
    <xf numFmtId="165" fontId="16" fillId="0" borderId="57" xfId="2" applyNumberFormat="1" applyFont="1" applyBorder="1"/>
    <xf numFmtId="165" fontId="25" fillId="2" borderId="58" xfId="2" applyNumberFormat="1" applyFont="1" applyFill="1" applyBorder="1"/>
    <xf numFmtId="165" fontId="18" fillId="2" borderId="33" xfId="2" applyNumberFormat="1" applyFont="1" applyFill="1" applyBorder="1"/>
    <xf numFmtId="165" fontId="18" fillId="2" borderId="55" xfId="2" applyNumberFormat="1" applyFont="1" applyFill="1" applyBorder="1"/>
    <xf numFmtId="165" fontId="31" fillId="2" borderId="33" xfId="2" applyNumberFormat="1" applyFont="1" applyFill="1" applyBorder="1"/>
    <xf numFmtId="165" fontId="32" fillId="2" borderId="33" xfId="2" applyNumberFormat="1" applyFont="1" applyFill="1" applyBorder="1"/>
    <xf numFmtId="165" fontId="25" fillId="2" borderId="33" xfId="2" applyNumberFormat="1" applyFont="1" applyFill="1" applyBorder="1"/>
    <xf numFmtId="165" fontId="25" fillId="2" borderId="55" xfId="2" applyNumberFormat="1" applyFont="1" applyFill="1" applyBorder="1"/>
    <xf numFmtId="165" fontId="18" fillId="6" borderId="41" xfId="2" applyNumberFormat="1" applyFont="1" applyFill="1" applyBorder="1" applyAlignment="1">
      <alignment horizontal="center" vertical="center" wrapText="1"/>
    </xf>
    <xf numFmtId="165" fontId="18" fillId="6" borderId="42" xfId="2" applyNumberFormat="1" applyFont="1" applyFill="1" applyBorder="1" applyAlignment="1">
      <alignment horizontal="center" vertical="center" wrapText="1"/>
    </xf>
    <xf numFmtId="3" fontId="18" fillId="3" borderId="20" xfId="0" applyNumberFormat="1" applyFont="1" applyFill="1" applyBorder="1"/>
    <xf numFmtId="3" fontId="18" fillId="3" borderId="43" xfId="0" applyNumberFormat="1" applyFont="1" applyFill="1" applyBorder="1"/>
    <xf numFmtId="165" fontId="18" fillId="3" borderId="55" xfId="2" applyNumberFormat="1" applyFont="1" applyFill="1" applyBorder="1"/>
    <xf numFmtId="165" fontId="18" fillId="3" borderId="57" xfId="2" applyNumberFormat="1" applyFont="1" applyFill="1" applyBorder="1"/>
    <xf numFmtId="165" fontId="18" fillId="3" borderId="31" xfId="2" applyNumberFormat="1" applyFont="1" applyFill="1" applyBorder="1"/>
    <xf numFmtId="165" fontId="25" fillId="3" borderId="35" xfId="2" applyNumberFormat="1" applyFont="1" applyFill="1" applyBorder="1"/>
    <xf numFmtId="165" fontId="25" fillId="3" borderId="37" xfId="2" applyNumberFormat="1" applyFont="1" applyFill="1" applyBorder="1"/>
    <xf numFmtId="165" fontId="23" fillId="2" borderId="37" xfId="2" applyNumberFormat="1" applyFont="1" applyFill="1" applyBorder="1"/>
    <xf numFmtId="165" fontId="42" fillId="6" borderId="33" xfId="2" applyNumberFormat="1" applyFont="1" applyFill="1" applyBorder="1" applyAlignment="1">
      <alignment horizontal="center" vertical="center" wrapText="1"/>
    </xf>
    <xf numFmtId="165" fontId="42" fillId="6" borderId="55" xfId="2" applyNumberFormat="1" applyFont="1" applyFill="1" applyBorder="1" applyAlignment="1">
      <alignment horizontal="center" vertical="center" wrapText="1"/>
    </xf>
    <xf numFmtId="165" fontId="18" fillId="3" borderId="33" xfId="2" applyNumberFormat="1" applyFont="1" applyFill="1" applyBorder="1" applyAlignment="1">
      <alignment horizontal="center"/>
    </xf>
    <xf numFmtId="165" fontId="18" fillId="3" borderId="55" xfId="2" applyNumberFormat="1" applyFont="1" applyFill="1" applyBorder="1" applyAlignment="1">
      <alignment horizontal="center"/>
    </xf>
    <xf numFmtId="165" fontId="18" fillId="3" borderId="35" xfId="2" applyNumberFormat="1" applyFont="1" applyFill="1" applyBorder="1" applyAlignment="1">
      <alignment horizontal="center"/>
    </xf>
    <xf numFmtId="165" fontId="16" fillId="3" borderId="37" xfId="2" applyNumberFormat="1" applyFont="1" applyFill="1" applyBorder="1" applyAlignment="1">
      <alignment horizontal="center"/>
    </xf>
    <xf numFmtId="165" fontId="18" fillId="3" borderId="37" xfId="2" applyNumberFormat="1" applyFont="1" applyFill="1" applyBorder="1" applyAlignment="1">
      <alignment horizontal="center"/>
    </xf>
    <xf numFmtId="165" fontId="20" fillId="3" borderId="35" xfId="2" applyNumberFormat="1" applyFont="1" applyFill="1" applyBorder="1" applyAlignment="1">
      <alignment horizontal="center"/>
    </xf>
    <xf numFmtId="165" fontId="42" fillId="6" borderId="38" xfId="2" applyNumberFormat="1" applyFont="1" applyFill="1" applyBorder="1" applyAlignment="1">
      <alignment horizontal="center" vertical="center" wrapText="1"/>
    </xf>
    <xf numFmtId="165" fontId="18" fillId="3" borderId="38" xfId="2" applyNumberFormat="1" applyFont="1" applyFill="1" applyBorder="1" applyAlignment="1">
      <alignment horizontal="center"/>
    </xf>
    <xf numFmtId="165" fontId="16" fillId="3" borderId="47" xfId="2" applyNumberFormat="1" applyFont="1" applyFill="1" applyBorder="1" applyAlignment="1">
      <alignment horizontal="center"/>
    </xf>
    <xf numFmtId="165" fontId="18" fillId="3" borderId="47" xfId="2" applyNumberFormat="1" applyFont="1" applyFill="1" applyBorder="1" applyAlignment="1">
      <alignment horizontal="center"/>
    </xf>
    <xf numFmtId="165" fontId="20" fillId="3" borderId="38" xfId="2" applyNumberFormat="1" applyFont="1" applyFill="1" applyBorder="1" applyAlignment="1">
      <alignment horizontal="center"/>
    </xf>
    <xf numFmtId="3" fontId="16" fillId="3" borderId="37" xfId="0" applyNumberFormat="1" applyFont="1" applyFill="1" applyBorder="1"/>
    <xf numFmtId="3" fontId="25" fillId="3" borderId="35" xfId="0" applyNumberFormat="1" applyFont="1" applyFill="1" applyBorder="1"/>
    <xf numFmtId="165" fontId="42" fillId="6" borderId="60" xfId="2" applyNumberFormat="1" applyFont="1" applyFill="1" applyBorder="1" applyAlignment="1">
      <alignment horizontal="center" vertical="center" wrapText="1"/>
    </xf>
    <xf numFmtId="165" fontId="16" fillId="3" borderId="20" xfId="2" applyNumberFormat="1" applyFont="1" applyFill="1" applyBorder="1" applyAlignment="1">
      <alignment horizontal="center"/>
    </xf>
    <xf numFmtId="165" fontId="18" fillId="3" borderId="64" xfId="2" applyNumberFormat="1" applyFont="1" applyFill="1" applyBorder="1" applyAlignment="1">
      <alignment horizontal="center"/>
    </xf>
    <xf numFmtId="165" fontId="18" fillId="3" borderId="30" xfId="2" applyNumberFormat="1" applyFont="1" applyFill="1" applyBorder="1" applyAlignment="1">
      <alignment horizontal="center"/>
    </xf>
    <xf numFmtId="165" fontId="18" fillId="3" borderId="66" xfId="2" applyNumberFormat="1" applyFont="1" applyFill="1" applyBorder="1" applyAlignment="1">
      <alignment horizontal="center"/>
    </xf>
    <xf numFmtId="165" fontId="18" fillId="3" borderId="60" xfId="2" applyNumberFormat="1" applyFont="1" applyFill="1" applyBorder="1" applyAlignment="1">
      <alignment horizontal="center"/>
    </xf>
    <xf numFmtId="0" fontId="43" fillId="3" borderId="0" xfId="0" applyFont="1" applyFill="1" applyBorder="1" applyAlignment="1">
      <alignment horizontal="centerContinuous" wrapText="1"/>
    </xf>
    <xf numFmtId="0" fontId="49" fillId="3" borderId="0" xfId="0" applyFont="1" applyFill="1" applyBorder="1" applyAlignment="1">
      <alignment horizontal="centerContinuous" wrapText="1"/>
    </xf>
    <xf numFmtId="0" fontId="49" fillId="3" borderId="0" xfId="0" applyFont="1" applyFill="1" applyBorder="1"/>
    <xf numFmtId="0" fontId="42" fillId="3" borderId="0" xfId="0" applyFont="1" applyFill="1" applyBorder="1" applyAlignment="1">
      <alignment horizontal="centerContinuous"/>
    </xf>
    <xf numFmtId="0" fontId="43" fillId="3" borderId="0" xfId="0" applyNumberFormat="1" applyFont="1" applyFill="1" applyBorder="1" applyAlignment="1">
      <alignment horizontal="centerContinuous" wrapText="1"/>
    </xf>
    <xf numFmtId="0" fontId="43" fillId="3" borderId="0" xfId="0" applyFont="1" applyFill="1" applyBorder="1" applyAlignment="1">
      <alignment horizontal="centerContinuous"/>
    </xf>
    <xf numFmtId="3" fontId="18" fillId="3" borderId="20" xfId="0" applyNumberFormat="1" applyFont="1" applyFill="1" applyBorder="1" applyAlignment="1">
      <alignment horizontal="right"/>
    </xf>
    <xf numFmtId="3" fontId="18" fillId="3" borderId="55" xfId="0" applyNumberFormat="1" applyFont="1" applyFill="1" applyBorder="1" applyAlignment="1">
      <alignment horizontal="right"/>
    </xf>
    <xf numFmtId="0" fontId="35" fillId="3" borderId="0" xfId="0" applyFont="1" applyFill="1" applyBorder="1" applyAlignment="1">
      <alignment horizontal="left"/>
    </xf>
    <xf numFmtId="0" fontId="18" fillId="3" borderId="32" xfId="0" applyFont="1" applyFill="1" applyBorder="1" applyAlignment="1"/>
    <xf numFmtId="3" fontId="16" fillId="3" borderId="37" xfId="0" applyNumberFormat="1" applyFont="1" applyFill="1" applyBorder="1" applyAlignment="1">
      <alignment horizontal="center"/>
    </xf>
    <xf numFmtId="3" fontId="18" fillId="3" borderId="35" xfId="0" applyNumberFormat="1" applyFont="1" applyFill="1" applyBorder="1" applyAlignment="1">
      <alignment horizontal="center"/>
    </xf>
    <xf numFmtId="0" fontId="49" fillId="0" borderId="0" xfId="0" applyFont="1"/>
    <xf numFmtId="0" fontId="52" fillId="2" borderId="0" xfId="0" applyFont="1" applyFill="1" applyBorder="1" applyAlignment="1">
      <alignment vertical="center" wrapText="1"/>
    </xf>
    <xf numFmtId="0" fontId="53" fillId="0" borderId="0" xfId="0" applyFont="1"/>
    <xf numFmtId="0" fontId="18" fillId="3" borderId="38" xfId="0" applyFont="1" applyFill="1" applyBorder="1" applyAlignment="1"/>
    <xf numFmtId="165" fontId="43" fillId="3" borderId="0" xfId="2" applyNumberFormat="1" applyFont="1" applyFill="1" applyBorder="1" applyAlignment="1">
      <alignment horizontal="centerContinuous" wrapText="1"/>
    </xf>
    <xf numFmtId="165" fontId="49" fillId="3" borderId="0" xfId="2" applyNumberFormat="1" applyFont="1" applyFill="1" applyBorder="1" applyAlignment="1">
      <alignment horizontal="centerContinuous" wrapText="1"/>
    </xf>
    <xf numFmtId="0" fontId="42" fillId="3" borderId="0" xfId="0" applyFont="1" applyFill="1" applyBorder="1" applyAlignment="1">
      <alignment horizontal="centerContinuous" wrapText="1"/>
    </xf>
    <xf numFmtId="0" fontId="42" fillId="3" borderId="0" xfId="0" applyNumberFormat="1" applyFont="1" applyFill="1" applyBorder="1" applyAlignment="1">
      <alignment horizontal="centerContinuous" wrapText="1"/>
    </xf>
    <xf numFmtId="3" fontId="42" fillId="3" borderId="0" xfId="0" applyNumberFormat="1" applyFont="1" applyFill="1" applyBorder="1" applyAlignment="1">
      <alignment horizontal="right"/>
    </xf>
    <xf numFmtId="0" fontId="18" fillId="3" borderId="61" xfId="0" applyFont="1" applyFill="1" applyBorder="1" applyAlignment="1"/>
    <xf numFmtId="3" fontId="18" fillId="3" borderId="62" xfId="0" applyNumberFormat="1" applyFont="1" applyFill="1" applyBorder="1"/>
    <xf numFmtId="0" fontId="35" fillId="3" borderId="63" xfId="0" applyFont="1" applyFill="1" applyBorder="1" applyAlignment="1">
      <alignment horizontal="left"/>
    </xf>
    <xf numFmtId="3" fontId="18" fillId="3" borderId="64" xfId="0" applyNumberFormat="1" applyFont="1" applyFill="1" applyBorder="1"/>
    <xf numFmtId="0" fontId="35" fillId="3" borderId="65" xfId="0" applyFont="1" applyFill="1" applyBorder="1" applyAlignment="1">
      <alignment horizontal="left"/>
    </xf>
    <xf numFmtId="3" fontId="18" fillId="3" borderId="66" xfId="0" applyNumberFormat="1" applyFont="1" applyFill="1" applyBorder="1"/>
    <xf numFmtId="0" fontId="16" fillId="3" borderId="29" xfId="0" applyFont="1" applyFill="1" applyBorder="1" applyAlignment="1">
      <alignment horizontal="centerContinuous"/>
    </xf>
    <xf numFmtId="165" fontId="16" fillId="3" borderId="29" xfId="2" applyNumberFormat="1" applyFont="1" applyFill="1" applyBorder="1" applyAlignment="1">
      <alignment horizontal="centerContinuous"/>
    </xf>
    <xf numFmtId="3" fontId="18" fillId="3" borderId="67" xfId="0" applyNumberFormat="1" applyFont="1" applyFill="1" applyBorder="1"/>
    <xf numFmtId="0" fontId="35" fillId="3" borderId="47" xfId="0" applyFont="1" applyFill="1" applyBorder="1" applyAlignment="1">
      <alignment horizontal="left"/>
    </xf>
    <xf numFmtId="0" fontId="35" fillId="3" borderId="69" xfId="0" applyFont="1" applyFill="1" applyBorder="1" applyAlignment="1">
      <alignment horizontal="left"/>
    </xf>
    <xf numFmtId="3" fontId="18" fillId="3" borderId="70" xfId="0" applyNumberFormat="1" applyFont="1" applyFill="1" applyBorder="1" applyAlignment="1">
      <alignment horizontal="right"/>
    </xf>
    <xf numFmtId="3" fontId="16" fillId="3" borderId="36" xfId="0" applyNumberFormat="1" applyFont="1" applyFill="1" applyBorder="1"/>
    <xf numFmtId="165" fontId="18" fillId="3" borderId="70" xfId="2" applyNumberFormat="1" applyFont="1" applyFill="1" applyBorder="1" applyAlignment="1">
      <alignment horizontal="right"/>
    </xf>
    <xf numFmtId="165" fontId="16" fillId="3" borderId="36" xfId="2" applyNumberFormat="1" applyFont="1" applyFill="1" applyBorder="1"/>
    <xf numFmtId="0" fontId="25" fillId="3" borderId="69" xfId="0" applyFont="1" applyFill="1" applyBorder="1" applyAlignment="1"/>
    <xf numFmtId="165" fontId="18" fillId="3" borderId="28" xfId="2" applyNumberFormat="1" applyFont="1" applyFill="1" applyBorder="1"/>
    <xf numFmtId="3" fontId="18" fillId="3" borderId="20" xfId="0" applyNumberFormat="1" applyFont="1" applyFill="1" applyBorder="1" applyAlignment="1">
      <alignment horizontal="center"/>
    </xf>
    <xf numFmtId="3" fontId="16" fillId="3" borderId="36" xfId="0" applyNumberFormat="1" applyFont="1" applyFill="1" applyBorder="1" applyAlignment="1">
      <alignment horizontal="center"/>
    </xf>
    <xf numFmtId="3" fontId="18" fillId="3" borderId="43" xfId="0" applyNumberFormat="1" applyFont="1" applyFill="1" applyBorder="1" applyAlignment="1">
      <alignment horizontal="center"/>
    </xf>
    <xf numFmtId="3" fontId="18" fillId="3" borderId="36" xfId="0" applyNumberFormat="1" applyFont="1" applyFill="1" applyBorder="1" applyAlignment="1">
      <alignment horizontal="center"/>
    </xf>
    <xf numFmtId="165" fontId="16" fillId="3" borderId="36" xfId="2" applyNumberFormat="1" applyFont="1" applyFill="1" applyBorder="1" applyAlignment="1">
      <alignment horizontal="center"/>
    </xf>
    <xf numFmtId="165" fontId="18" fillId="3" borderId="36" xfId="2" applyNumberFormat="1" applyFont="1" applyFill="1" applyBorder="1" applyAlignment="1">
      <alignment horizontal="center"/>
    </xf>
    <xf numFmtId="0" fontId="53" fillId="3" borderId="0" xfId="0" applyFont="1" applyFill="1" applyBorder="1" applyAlignment="1">
      <alignment horizontal="left"/>
    </xf>
    <xf numFmtId="0" fontId="43" fillId="3" borderId="0" xfId="0" applyNumberFormat="1" applyFont="1" applyFill="1" applyBorder="1" applyAlignment="1">
      <alignment horizontal="centerContinuous"/>
    </xf>
    <xf numFmtId="0" fontId="50" fillId="3" borderId="0" xfId="0" applyNumberFormat="1" applyFont="1" applyFill="1" applyBorder="1" applyAlignment="1">
      <alignment horizontal="centerContinuous" wrapText="1"/>
    </xf>
    <xf numFmtId="165" fontId="18" fillId="3" borderId="35" xfId="2" applyNumberFormat="1" applyFont="1" applyFill="1" applyBorder="1" applyAlignment="1">
      <alignment horizontal="right"/>
    </xf>
    <xf numFmtId="165" fontId="18" fillId="3" borderId="73" xfId="2" applyNumberFormat="1" applyFont="1" applyFill="1" applyBorder="1"/>
    <xf numFmtId="0" fontId="53" fillId="3" borderId="0" xfId="0" applyFont="1" applyFill="1"/>
    <xf numFmtId="0" fontId="16" fillId="3" borderId="72" xfId="22" applyFont="1" applyFill="1" applyBorder="1" applyAlignment="1">
      <alignment horizontal="left"/>
    </xf>
    <xf numFmtId="0" fontId="16" fillId="3" borderId="47" xfId="22" applyFont="1" applyFill="1" applyBorder="1" applyAlignment="1">
      <alignment horizontal="left"/>
    </xf>
    <xf numFmtId="16" fontId="16" fillId="3" borderId="47" xfId="22" applyNumberFormat="1" applyFont="1" applyFill="1" applyBorder="1" applyAlignment="1">
      <alignment horizontal="left"/>
    </xf>
    <xf numFmtId="0" fontId="16" fillId="3" borderId="69" xfId="22" applyFont="1" applyFill="1" applyBorder="1" applyAlignment="1">
      <alignment horizontal="left"/>
    </xf>
    <xf numFmtId="10" fontId="16" fillId="3" borderId="71" xfId="23" quotePrefix="1" applyNumberFormat="1" applyFont="1" applyFill="1" applyBorder="1" applyAlignment="1">
      <alignment horizontal="center"/>
    </xf>
    <xf numFmtId="10" fontId="16" fillId="3" borderId="37" xfId="23" quotePrefix="1" applyNumberFormat="1" applyFont="1" applyFill="1" applyBorder="1" applyAlignment="1">
      <alignment horizontal="center"/>
    </xf>
    <xf numFmtId="10" fontId="16" fillId="3" borderId="36" xfId="23" quotePrefix="1" applyNumberFormat="1" applyFont="1" applyFill="1" applyBorder="1" applyAlignment="1">
      <alignment horizontal="center"/>
    </xf>
    <xf numFmtId="10" fontId="16" fillId="3" borderId="72" xfId="23" quotePrefix="1" applyNumberFormat="1" applyFont="1" applyFill="1" applyBorder="1" applyAlignment="1">
      <alignment horizontal="center"/>
    </xf>
    <xf numFmtId="10" fontId="16" fillId="3" borderId="47" xfId="23" quotePrefix="1" applyNumberFormat="1" applyFont="1" applyFill="1" applyBorder="1" applyAlignment="1">
      <alignment horizontal="center"/>
    </xf>
    <xf numFmtId="10" fontId="16" fillId="3" borderId="69" xfId="23" quotePrefix="1" applyNumberFormat="1" applyFont="1" applyFill="1" applyBorder="1" applyAlignment="1">
      <alignment horizontal="center"/>
    </xf>
    <xf numFmtId="10" fontId="16" fillId="3" borderId="47" xfId="23" applyNumberFormat="1" applyFont="1" applyFill="1" applyBorder="1" applyAlignment="1">
      <alignment horizontal="center"/>
    </xf>
    <xf numFmtId="10" fontId="16" fillId="3" borderId="72" xfId="22" quotePrefix="1" applyNumberFormat="1" applyFont="1" applyFill="1" applyBorder="1" applyAlignment="1">
      <alignment horizontal="center"/>
    </xf>
    <xf numFmtId="10" fontId="16" fillId="3" borderId="47" xfId="22" quotePrefix="1" applyNumberFormat="1" applyFont="1" applyFill="1" applyBorder="1" applyAlignment="1">
      <alignment horizontal="center"/>
    </xf>
    <xf numFmtId="10" fontId="16" fillId="3" borderId="69" xfId="22" quotePrefix="1" applyNumberFormat="1" applyFont="1" applyFill="1" applyBorder="1" applyAlignment="1">
      <alignment horizontal="center"/>
    </xf>
    <xf numFmtId="10" fontId="16" fillId="3" borderId="0" xfId="22" quotePrefix="1" applyNumberFormat="1" applyFont="1" applyFill="1" applyBorder="1" applyAlignment="1">
      <alignment horizontal="center"/>
    </xf>
    <xf numFmtId="10" fontId="16" fillId="3" borderId="29" xfId="22" quotePrefix="1" applyNumberFormat="1" applyFont="1" applyFill="1" applyBorder="1" applyAlignment="1">
      <alignment horizontal="center"/>
    </xf>
    <xf numFmtId="0" fontId="51" fillId="3" borderId="0" xfId="11" applyFont="1" applyFill="1"/>
    <xf numFmtId="0" fontId="5" fillId="3" borderId="0" xfId="22" applyFont="1" applyFill="1"/>
    <xf numFmtId="0" fontId="5" fillId="3" borderId="0" xfId="22" applyFont="1" applyFill="1" applyAlignment="1"/>
    <xf numFmtId="165" fontId="5" fillId="3" borderId="0" xfId="2" applyNumberFormat="1" applyFont="1" applyFill="1" applyAlignment="1"/>
    <xf numFmtId="4" fontId="56" fillId="0" borderId="0" xfId="0" applyNumberFormat="1" applyFont="1"/>
    <xf numFmtId="165" fontId="5" fillId="0" borderId="0" xfId="2" applyNumberFormat="1" applyFont="1" applyFill="1" applyAlignment="1"/>
    <xf numFmtId="165" fontId="5" fillId="3" borderId="0" xfId="2" applyNumberFormat="1" applyFont="1" applyFill="1"/>
    <xf numFmtId="4" fontId="5" fillId="3" borderId="0" xfId="22" applyNumberFormat="1" applyFont="1" applyFill="1"/>
    <xf numFmtId="0" fontId="42" fillId="3" borderId="0" xfId="22" applyFont="1" applyFill="1" applyAlignment="1">
      <alignment horizontal="centerContinuous" wrapText="1"/>
    </xf>
    <xf numFmtId="0" fontId="43" fillId="3" borderId="0" xfId="22" applyFont="1" applyFill="1" applyAlignment="1">
      <alignment horizontal="centerContinuous" wrapText="1"/>
    </xf>
    <xf numFmtId="0" fontId="43" fillId="3" borderId="0" xfId="22" applyFont="1" applyFill="1"/>
    <xf numFmtId="0" fontId="42" fillId="0" borderId="0" xfId="22" applyFont="1" applyFill="1" applyAlignment="1">
      <alignment horizontal="centerContinuous" wrapText="1"/>
    </xf>
    <xf numFmtId="0" fontId="43" fillId="0" borderId="0" xfId="22" applyFont="1" applyFill="1" applyAlignment="1">
      <alignment horizontal="centerContinuous" wrapText="1"/>
    </xf>
    <xf numFmtId="0" fontId="43" fillId="0" borderId="0" xfId="22" applyFont="1" applyFill="1"/>
    <xf numFmtId="0" fontId="53" fillId="0" borderId="0" xfId="11" applyFont="1"/>
    <xf numFmtId="0" fontId="16" fillId="0" borderId="29" xfId="11" applyFont="1" applyBorder="1"/>
    <xf numFmtId="0" fontId="16" fillId="6" borderId="60" xfId="11" applyFont="1" applyFill="1" applyBorder="1" applyAlignment="1"/>
    <xf numFmtId="10" fontId="18" fillId="6" borderId="36" xfId="29" applyNumberFormat="1" applyFont="1" applyFill="1" applyBorder="1" applyAlignment="1">
      <alignment horizontal="center"/>
    </xf>
    <xf numFmtId="10" fontId="35" fillId="0" borderId="37" xfId="29" applyNumberFormat="1" applyFont="1" applyBorder="1" applyAlignment="1">
      <alignment horizontal="center"/>
    </xf>
    <xf numFmtId="10" fontId="35" fillId="0" borderId="36" xfId="29" applyNumberFormat="1" applyFont="1" applyBorder="1" applyAlignment="1">
      <alignment horizontal="center"/>
    </xf>
    <xf numFmtId="0" fontId="51" fillId="0" borderId="0" xfId="11" applyFont="1"/>
    <xf numFmtId="0" fontId="49" fillId="0" borderId="0" xfId="11" applyFont="1"/>
    <xf numFmtId="0" fontId="35" fillId="0" borderId="64" xfId="0" applyFont="1" applyBorder="1" applyAlignment="1">
      <alignment horizontal="left"/>
    </xf>
    <xf numFmtId="0" fontId="35" fillId="0" borderId="66" xfId="0" applyFont="1" applyBorder="1" applyAlignment="1">
      <alignment horizontal="left"/>
    </xf>
    <xf numFmtId="0" fontId="57" fillId="3" borderId="0" xfId="0" applyFont="1" applyFill="1" applyAlignment="1">
      <alignment horizontal="centerContinuous"/>
    </xf>
    <xf numFmtId="0" fontId="43" fillId="3" borderId="0" xfId="1" applyFont="1" applyFill="1" applyBorder="1" applyAlignment="1" applyProtection="1">
      <alignment horizontal="centerContinuous"/>
    </xf>
    <xf numFmtId="0" fontId="58" fillId="3" borderId="0" xfId="1" applyFont="1" applyFill="1" applyBorder="1" applyAlignment="1" applyProtection="1">
      <alignment horizontal="centerContinuous"/>
    </xf>
    <xf numFmtId="0" fontId="42" fillId="6" borderId="35" xfId="0" applyFont="1" applyFill="1" applyBorder="1" applyAlignment="1">
      <alignment horizontal="center"/>
    </xf>
    <xf numFmtId="3" fontId="23" fillId="3" borderId="37" xfId="5" applyNumberFormat="1" applyFont="1" applyFill="1" applyBorder="1"/>
    <xf numFmtId="3" fontId="23" fillId="3" borderId="36" xfId="5" applyNumberFormat="1" applyFont="1" applyFill="1" applyBorder="1"/>
    <xf numFmtId="164" fontId="16" fillId="3" borderId="37" xfId="0" applyNumberFormat="1" applyFont="1" applyFill="1" applyBorder="1"/>
    <xf numFmtId="164" fontId="16" fillId="3" borderId="36" xfId="0" applyNumberFormat="1" applyFont="1" applyFill="1" applyBorder="1"/>
    <xf numFmtId="0" fontId="43" fillId="6" borderId="35" xfId="0" applyFont="1" applyFill="1" applyBorder="1"/>
    <xf numFmtId="0" fontId="16" fillId="3" borderId="37" xfId="0" applyFont="1" applyFill="1" applyBorder="1"/>
    <xf numFmtId="0" fontId="16" fillId="3" borderId="36" xfId="0" applyFont="1" applyFill="1" applyBorder="1"/>
    <xf numFmtId="3" fontId="25" fillId="3" borderId="35" xfId="5" applyNumberFormat="1" applyFont="1" applyFill="1" applyBorder="1"/>
    <xf numFmtId="165" fontId="18" fillId="3" borderId="25" xfId="2" applyNumberFormat="1" applyFont="1" applyFill="1" applyBorder="1"/>
    <xf numFmtId="165" fontId="18" fillId="3" borderId="47" xfId="2" applyNumberFormat="1" applyFont="1" applyFill="1" applyBorder="1"/>
    <xf numFmtId="165" fontId="16" fillId="0" borderId="37" xfId="2" applyNumberFormat="1" applyFont="1" applyFill="1" applyBorder="1"/>
    <xf numFmtId="165" fontId="16" fillId="0" borderId="35" xfId="2" applyNumberFormat="1" applyFont="1" applyBorder="1"/>
    <xf numFmtId="165" fontId="18" fillId="3" borderId="36" xfId="2" applyNumberFormat="1" applyFont="1" applyFill="1" applyBorder="1" applyAlignment="1">
      <alignment horizontal="right"/>
    </xf>
    <xf numFmtId="165" fontId="18" fillId="6" borderId="36" xfId="2" applyNumberFormat="1" applyFont="1" applyFill="1" applyBorder="1" applyAlignment="1">
      <alignment horizontal="right"/>
    </xf>
    <xf numFmtId="165" fontId="16" fillId="0" borderId="68" xfId="2" applyNumberFormat="1" applyFont="1" applyBorder="1" applyAlignment="1">
      <alignment horizontal="right"/>
    </xf>
    <xf numFmtId="165" fontId="16" fillId="0" borderId="0" xfId="2" applyNumberFormat="1" applyFont="1" applyBorder="1" applyAlignment="1">
      <alignment horizontal="right"/>
    </xf>
    <xf numFmtId="165" fontId="16" fillId="0" borderId="29" xfId="2" applyNumberFormat="1" applyFont="1" applyBorder="1" applyAlignment="1">
      <alignment horizontal="right"/>
    </xf>
    <xf numFmtId="0" fontId="18" fillId="6" borderId="49" xfId="11" applyFont="1" applyFill="1" applyBorder="1" applyAlignment="1">
      <alignment horizontal="center" vertical="center" wrapText="1"/>
    </xf>
    <xf numFmtId="0" fontId="16" fillId="0" borderId="47" xfId="11" applyFont="1" applyFill="1" applyBorder="1" applyAlignment="1"/>
    <xf numFmtId="0" fontId="16" fillId="0" borderId="69" xfId="11" applyFont="1" applyFill="1" applyBorder="1" applyAlignment="1"/>
    <xf numFmtId="0" fontId="18" fillId="0" borderId="48" xfId="11" applyFont="1" applyFill="1" applyBorder="1" applyAlignment="1"/>
    <xf numFmtId="0" fontId="18" fillId="6" borderId="75" xfId="11" applyFont="1" applyFill="1" applyBorder="1" applyAlignment="1">
      <alignment horizontal="center" vertical="center" wrapText="1"/>
    </xf>
    <xf numFmtId="3" fontId="16" fillId="0" borderId="37" xfId="11" applyNumberFormat="1" applyFont="1" applyFill="1" applyBorder="1"/>
    <xf numFmtId="3" fontId="16" fillId="0" borderId="36" xfId="11" applyNumberFormat="1" applyFont="1" applyFill="1" applyBorder="1"/>
    <xf numFmtId="3" fontId="18" fillId="0" borderId="76" xfId="11" applyNumberFormat="1" applyFont="1" applyFill="1" applyBorder="1" applyAlignment="1"/>
    <xf numFmtId="165" fontId="16" fillId="0" borderId="36" xfId="2" applyNumberFormat="1" applyFont="1" applyFill="1" applyBorder="1"/>
    <xf numFmtId="165" fontId="18" fillId="0" borderId="76" xfId="2" applyNumberFormat="1" applyFont="1" applyFill="1" applyBorder="1" applyAlignment="1"/>
    <xf numFmtId="0" fontId="18" fillId="6" borderId="34" xfId="11" applyFont="1" applyFill="1" applyBorder="1" applyAlignment="1">
      <alignment horizontal="center" vertical="center" wrapText="1"/>
    </xf>
    <xf numFmtId="3" fontId="18" fillId="0" borderId="0" xfId="11" applyNumberFormat="1" applyFont="1" applyFill="1" applyBorder="1"/>
    <xf numFmtId="3" fontId="18" fillId="0" borderId="29" xfId="11" applyNumberFormat="1" applyFont="1" applyFill="1" applyBorder="1"/>
    <xf numFmtId="3" fontId="18" fillId="0" borderId="21" xfId="11" applyNumberFormat="1" applyFont="1" applyFill="1" applyBorder="1" applyAlignment="1"/>
    <xf numFmtId="0" fontId="50" fillId="0" borderId="0" xfId="11" applyNumberFormat="1" applyFont="1" applyFill="1" applyBorder="1" applyAlignment="1">
      <alignment horizontal="centerContinuous" wrapText="1"/>
    </xf>
    <xf numFmtId="2" fontId="50" fillId="0" borderId="21" xfId="11" applyNumberFormat="1" applyFont="1" applyFill="1" applyBorder="1" applyAlignment="1">
      <alignment horizontal="centerContinuous"/>
    </xf>
    <xf numFmtId="0" fontId="50" fillId="6" borderId="35" xfId="0" applyFont="1" applyFill="1" applyBorder="1" applyAlignment="1">
      <alignment horizontal="center" vertical="center" wrapText="1"/>
    </xf>
    <xf numFmtId="165" fontId="50" fillId="6" borderId="55" xfId="2" applyNumberFormat="1" applyFont="1" applyFill="1" applyBorder="1" applyAlignment="1">
      <alignment horizontal="center" vertical="center"/>
    </xf>
    <xf numFmtId="3" fontId="50" fillId="6" borderId="32" xfId="0" applyNumberFormat="1" applyFont="1" applyFill="1" applyBorder="1" applyAlignment="1">
      <alignment horizontal="center" vertical="center" wrapText="1"/>
    </xf>
    <xf numFmtId="165" fontId="16" fillId="3" borderId="31" xfId="2" applyNumberFormat="1" applyFont="1" applyFill="1" applyBorder="1"/>
    <xf numFmtId="165" fontId="18" fillId="3" borderId="69" xfId="2" applyNumberFormat="1" applyFont="1" applyFill="1" applyBorder="1"/>
    <xf numFmtId="165" fontId="18" fillId="3" borderId="38" xfId="2" applyNumberFormat="1" applyFont="1" applyFill="1" applyBorder="1"/>
    <xf numFmtId="165" fontId="16" fillId="3" borderId="38" xfId="2" applyNumberFormat="1" applyFont="1" applyFill="1" applyBorder="1"/>
    <xf numFmtId="165" fontId="18" fillId="3" borderId="48" xfId="2" applyNumberFormat="1" applyFont="1" applyFill="1" applyBorder="1" applyAlignment="1">
      <alignment horizontal="right"/>
    </xf>
    <xf numFmtId="165" fontId="50" fillId="6" borderId="40" xfId="2" applyNumberFormat="1" applyFont="1" applyFill="1" applyBorder="1" applyAlignment="1">
      <alignment horizontal="center" vertical="center" wrapText="1"/>
    </xf>
    <xf numFmtId="165" fontId="25" fillId="3" borderId="72" xfId="2" applyNumberFormat="1" applyFont="1" applyFill="1" applyBorder="1"/>
    <xf numFmtId="165" fontId="18" fillId="3" borderId="69" xfId="2" applyNumberFormat="1" applyFont="1" applyFill="1" applyBorder="1" applyAlignment="1">
      <alignment horizontal="right"/>
    </xf>
    <xf numFmtId="165" fontId="16" fillId="3" borderId="38" xfId="2" applyNumberFormat="1" applyFont="1" applyFill="1" applyBorder="1" applyAlignment="1">
      <alignment horizontal="right"/>
    </xf>
    <xf numFmtId="165" fontId="18" fillId="3" borderId="47" xfId="2" applyNumberFormat="1" applyFont="1" applyFill="1" applyBorder="1" applyAlignment="1">
      <alignment horizontal="right"/>
    </xf>
    <xf numFmtId="165" fontId="16" fillId="3" borderId="48" xfId="2" applyNumberFormat="1" applyFont="1" applyFill="1" applyBorder="1" applyAlignment="1">
      <alignment horizontal="right"/>
    </xf>
    <xf numFmtId="165" fontId="18" fillId="3" borderId="77" xfId="2" applyNumberFormat="1" applyFont="1" applyFill="1" applyBorder="1"/>
    <xf numFmtId="165" fontId="18" fillId="3" borderId="37" xfId="2" applyNumberFormat="1" applyFont="1" applyFill="1" applyBorder="1" applyAlignment="1">
      <alignment horizontal="right"/>
    </xf>
    <xf numFmtId="165" fontId="16" fillId="3" borderId="76" xfId="2" applyNumberFormat="1" applyFont="1" applyFill="1" applyBorder="1"/>
    <xf numFmtId="165" fontId="18" fillId="3" borderId="29" xfId="2" applyNumberFormat="1" applyFont="1" applyFill="1" applyBorder="1" applyAlignment="1">
      <alignment horizontal="centerContinuous"/>
    </xf>
    <xf numFmtId="165" fontId="18" fillId="3" borderId="29" xfId="2" applyNumberFormat="1" applyFont="1" applyFill="1" applyBorder="1" applyAlignment="1">
      <alignment horizontal="center" vertical="center"/>
    </xf>
    <xf numFmtId="165" fontId="18" fillId="3" borderId="28" xfId="2" applyNumberFormat="1" applyFont="1" applyFill="1" applyBorder="1" applyAlignment="1">
      <alignment horizontal="center" vertical="center"/>
    </xf>
    <xf numFmtId="165" fontId="18" fillId="3" borderId="69" xfId="2" applyNumberFormat="1" applyFont="1" applyFill="1" applyBorder="1" applyAlignment="1">
      <alignment horizontal="center" vertical="center"/>
    </xf>
    <xf numFmtId="41" fontId="25" fillId="3" borderId="38" xfId="2" applyNumberFormat="1" applyFont="1" applyFill="1" applyBorder="1" applyAlignment="1">
      <alignment horizontal="right"/>
    </xf>
    <xf numFmtId="41" fontId="16" fillId="3" borderId="38" xfId="2" applyNumberFormat="1" applyFont="1" applyFill="1" applyBorder="1" applyAlignment="1">
      <alignment horizontal="right"/>
    </xf>
    <xf numFmtId="41" fontId="16" fillId="3" borderId="69" xfId="2" applyNumberFormat="1" applyFont="1" applyFill="1" applyBorder="1" applyAlignment="1">
      <alignment horizontal="right"/>
    </xf>
    <xf numFmtId="3" fontId="50" fillId="6" borderId="29" xfId="0" applyNumberFormat="1" applyFont="1" applyFill="1" applyBorder="1" applyAlignment="1">
      <alignment horizontal="center" vertical="center" wrapText="1"/>
    </xf>
    <xf numFmtId="165" fontId="50" fillId="6" borderId="29" xfId="2" applyNumberFormat="1" applyFont="1" applyFill="1" applyBorder="1" applyAlignment="1">
      <alignment horizontal="center" vertical="center" wrapText="1"/>
    </xf>
    <xf numFmtId="165" fontId="50" fillId="6" borderId="39" xfId="2" applyNumberFormat="1" applyFont="1" applyFill="1" applyBorder="1" applyAlignment="1">
      <alignment horizontal="center" vertical="center"/>
    </xf>
    <xf numFmtId="165" fontId="50" fillId="6" borderId="46" xfId="2" applyNumberFormat="1" applyFont="1" applyFill="1" applyBorder="1" applyAlignment="1">
      <alignment horizontal="center" vertical="center"/>
    </xf>
    <xf numFmtId="165" fontId="50" fillId="6" borderId="43" xfId="2" applyNumberFormat="1" applyFont="1" applyFill="1" applyBorder="1" applyAlignment="1">
      <alignment horizontal="center" vertical="center" wrapText="1"/>
    </xf>
    <xf numFmtId="0" fontId="50" fillId="6" borderId="32" xfId="0" applyFont="1" applyFill="1" applyBorder="1" applyAlignment="1">
      <alignment horizontal="center" vertical="center" wrapText="1"/>
    </xf>
    <xf numFmtId="0" fontId="49" fillId="6" borderId="32" xfId="0" applyFont="1" applyFill="1" applyBorder="1" applyAlignment="1">
      <alignment horizontal="center" vertical="center" wrapText="1"/>
    </xf>
    <xf numFmtId="3" fontId="50" fillId="6" borderId="55" xfId="0" applyNumberFormat="1" applyFont="1" applyFill="1" applyBorder="1" applyAlignment="1">
      <alignment horizontal="center" vertical="center" wrapText="1"/>
    </xf>
    <xf numFmtId="0" fontId="52" fillId="3" borderId="0" xfId="0" applyFont="1" applyFill="1" applyBorder="1" applyAlignment="1">
      <alignment horizontal="right"/>
    </xf>
    <xf numFmtId="0" fontId="50" fillId="3" borderId="0" xfId="0" applyFont="1" applyFill="1" applyBorder="1" applyAlignment="1">
      <alignment horizontal="right"/>
    </xf>
    <xf numFmtId="0" fontId="50" fillId="3" borderId="0" xfId="0" applyFont="1" applyFill="1"/>
    <xf numFmtId="0" fontId="59" fillId="3" borderId="0" xfId="0" applyFont="1" applyFill="1" applyBorder="1" applyAlignment="1">
      <alignment horizontal="right"/>
    </xf>
    <xf numFmtId="3" fontId="42" fillId="0" borderId="0" xfId="0" applyNumberFormat="1" applyFont="1" applyFill="1" applyBorder="1" applyAlignment="1">
      <alignment horizontal="left"/>
    </xf>
    <xf numFmtId="0" fontId="50" fillId="6" borderId="38" xfId="0" applyFont="1" applyFill="1" applyBorder="1" applyAlignment="1">
      <alignment horizontal="center" vertical="center" wrapText="1"/>
    </xf>
    <xf numFmtId="3" fontId="50" fillId="6" borderId="58" xfId="0" applyNumberFormat="1" applyFont="1" applyFill="1" applyBorder="1" applyAlignment="1">
      <alignment horizontal="center" vertical="center" wrapText="1"/>
    </xf>
    <xf numFmtId="0" fontId="50" fillId="6" borderId="29" xfId="0" applyFont="1" applyFill="1" applyBorder="1" applyAlignment="1">
      <alignment horizontal="center" vertical="center" wrapText="1"/>
    </xf>
    <xf numFmtId="0" fontId="43" fillId="6" borderId="60" xfId="22" applyFont="1" applyFill="1" applyBorder="1"/>
    <xf numFmtId="0" fontId="50" fillId="6" borderId="31" xfId="22" applyFont="1" applyFill="1" applyBorder="1" applyAlignment="1">
      <alignment horizontal="centerContinuous"/>
    </xf>
    <xf numFmtId="0" fontId="42" fillId="6" borderId="38" xfId="22" applyFont="1" applyFill="1" applyBorder="1" applyAlignment="1">
      <alignment horizontal="centerContinuous"/>
    </xf>
    <xf numFmtId="0" fontId="50" fillId="6" borderId="59" xfId="22" applyFont="1" applyFill="1" applyBorder="1" applyAlignment="1">
      <alignment horizontal="centerContinuous"/>
    </xf>
    <xf numFmtId="0" fontId="42" fillId="6" borderId="33" xfId="22" applyFont="1" applyFill="1" applyBorder="1" applyAlignment="1">
      <alignment horizontal="centerContinuous"/>
    </xf>
    <xf numFmtId="0" fontId="42" fillId="6" borderId="32" xfId="22" applyFont="1" applyFill="1" applyBorder="1" applyAlignment="1">
      <alignment horizontal="centerContinuous"/>
    </xf>
    <xf numFmtId="0" fontId="47" fillId="3" borderId="0" xfId="22" applyFont="1" applyFill="1"/>
    <xf numFmtId="0" fontId="50" fillId="6" borderId="69" xfId="22" applyFont="1" applyFill="1" applyBorder="1"/>
    <xf numFmtId="0" fontId="59" fillId="6" borderId="35" xfId="22" applyFont="1" applyFill="1" applyBorder="1" applyAlignment="1">
      <alignment horizontal="center"/>
    </xf>
    <xf numFmtId="0" fontId="59" fillId="6" borderId="69" xfId="22" applyFont="1" applyFill="1" applyBorder="1" applyAlignment="1">
      <alignment horizontal="center"/>
    </xf>
    <xf numFmtId="0" fontId="59" fillId="6" borderId="32" xfId="22" applyFont="1" applyFill="1" applyBorder="1" applyAlignment="1">
      <alignment horizontal="center"/>
    </xf>
    <xf numFmtId="0" fontId="47" fillId="0" borderId="0" xfId="22" applyFont="1"/>
    <xf numFmtId="0" fontId="50" fillId="6" borderId="66" xfId="0" applyFont="1" applyFill="1" applyBorder="1" applyAlignment="1">
      <alignment horizontal="center"/>
    </xf>
    <xf numFmtId="0" fontId="49" fillId="6" borderId="60" xfId="11" applyFont="1" applyFill="1" applyBorder="1" applyAlignment="1"/>
    <xf numFmtId="0" fontId="50" fillId="6" borderId="35" xfId="11" applyFont="1" applyFill="1" applyBorder="1" applyAlignment="1">
      <alignment horizontal="center"/>
    </xf>
    <xf numFmtId="0" fontId="43" fillId="3" borderId="35" xfId="0" applyFont="1" applyFill="1" applyBorder="1"/>
    <xf numFmtId="0" fontId="43" fillId="0" borderId="35" xfId="0" applyFont="1" applyFill="1" applyBorder="1"/>
    <xf numFmtId="165" fontId="43" fillId="0" borderId="35" xfId="2" applyNumberFormat="1" applyFont="1" applyFill="1" applyBorder="1"/>
    <xf numFmtId="0" fontId="43" fillId="6" borderId="35" xfId="0" applyFont="1" applyFill="1" applyBorder="1" applyAlignment="1">
      <alignment horizontal="center" vertical="center" wrapText="1"/>
    </xf>
    <xf numFmtId="0" fontId="43" fillId="3" borderId="0" xfId="1" applyFont="1" applyFill="1" applyBorder="1" applyAlignment="1" applyProtection="1">
      <alignment horizontal="center"/>
    </xf>
    <xf numFmtId="0" fontId="4" fillId="0" borderId="0" xfId="33"/>
    <xf numFmtId="0" fontId="43" fillId="6" borderId="35" xfId="33" applyFont="1" applyFill="1" applyBorder="1"/>
    <xf numFmtId="0" fontId="43" fillId="6" borderId="35" xfId="33" applyFont="1" applyFill="1" applyBorder="1" applyAlignment="1">
      <alignment horizontal="center"/>
    </xf>
    <xf numFmtId="0" fontId="43" fillId="3" borderId="35" xfId="33" applyFont="1" applyFill="1" applyBorder="1"/>
    <xf numFmtId="164" fontId="16" fillId="3" borderId="37" xfId="33" applyNumberFormat="1" applyFont="1" applyFill="1" applyBorder="1"/>
    <xf numFmtId="164" fontId="16" fillId="3" borderId="36" xfId="33" applyNumberFormat="1" applyFont="1" applyFill="1" applyBorder="1"/>
    <xf numFmtId="0" fontId="60" fillId="3" borderId="0" xfId="33" applyFont="1" applyFill="1" applyBorder="1"/>
    <xf numFmtId="0" fontId="4" fillId="3" borderId="0" xfId="33" applyFill="1" applyBorder="1"/>
    <xf numFmtId="0" fontId="10" fillId="3" borderId="0" xfId="33" applyFont="1" applyFill="1" applyBorder="1"/>
    <xf numFmtId="0" fontId="43" fillId="6" borderId="35" xfId="33" applyFont="1" applyFill="1" applyBorder="1" applyAlignment="1">
      <alignment horizontal="center" wrapText="1"/>
    </xf>
    <xf numFmtId="0" fontId="4" fillId="0" borderId="0" xfId="33" applyAlignment="1">
      <alignment wrapText="1"/>
    </xf>
    <xf numFmtId="0" fontId="43" fillId="0" borderId="35" xfId="33" applyFont="1" applyFill="1" applyBorder="1"/>
    <xf numFmtId="165" fontId="43" fillId="0" borderId="35" xfId="34" applyNumberFormat="1" applyFont="1" applyFill="1" applyBorder="1"/>
    <xf numFmtId="3" fontId="23" fillId="3" borderId="79" xfId="5" applyNumberFormat="1" applyFont="1" applyFill="1" applyBorder="1"/>
    <xf numFmtId="164" fontId="16" fillId="3" borderId="79" xfId="33" applyNumberFormat="1" applyFont="1" applyFill="1" applyBorder="1"/>
    <xf numFmtId="0" fontId="12" fillId="3" borderId="0" xfId="33" applyFont="1" applyFill="1" applyBorder="1"/>
    <xf numFmtId="0" fontId="4" fillId="0" borderId="0" xfId="33" applyAlignment="1">
      <alignment horizontal="center"/>
    </xf>
    <xf numFmtId="3" fontId="23" fillId="0" borderId="37" xfId="5" applyNumberFormat="1" applyFont="1" applyFill="1" applyBorder="1"/>
    <xf numFmtId="0" fontId="57" fillId="3" borderId="0" xfId="1" applyFont="1" applyFill="1" applyBorder="1" applyAlignment="1" applyProtection="1">
      <alignment horizontal="center"/>
    </xf>
    <xf numFmtId="3" fontId="4" fillId="3" borderId="0" xfId="33" applyNumberFormat="1" applyFill="1" applyBorder="1"/>
    <xf numFmtId="165" fontId="57" fillId="3" borderId="0" xfId="1" applyNumberFormat="1" applyFont="1" applyFill="1" applyBorder="1" applyAlignment="1" applyProtection="1">
      <alignment horizontal="center"/>
    </xf>
    <xf numFmtId="165" fontId="16" fillId="0" borderId="80" xfId="2" applyNumberFormat="1" applyFont="1" applyFill="1" applyBorder="1"/>
    <xf numFmtId="165" fontId="16" fillId="0" borderId="81" xfId="2" applyNumberFormat="1" applyFont="1" applyFill="1" applyBorder="1"/>
    <xf numFmtId="165" fontId="18" fillId="0" borderId="82" xfId="2" applyNumberFormat="1" applyFont="1" applyFill="1" applyBorder="1" applyAlignment="1"/>
    <xf numFmtId="165" fontId="16" fillId="0" borderId="83" xfId="2" applyNumberFormat="1" applyFont="1" applyFill="1" applyBorder="1"/>
    <xf numFmtId="165" fontId="18" fillId="0" borderId="80" xfId="2" applyNumberFormat="1" applyFont="1" applyFill="1" applyBorder="1"/>
    <xf numFmtId="165" fontId="16" fillId="0" borderId="0" xfId="2" applyNumberFormat="1" applyFont="1" applyFill="1"/>
    <xf numFmtId="3" fontId="50" fillId="0" borderId="0" xfId="11" applyNumberFormat="1" applyFont="1" applyFill="1" applyBorder="1" applyAlignment="1">
      <alignment horizontal="centerContinuous"/>
    </xf>
    <xf numFmtId="3" fontId="50" fillId="6" borderId="86" xfId="11" applyNumberFormat="1" applyFont="1" applyFill="1" applyBorder="1" applyAlignment="1">
      <alignment horizontal="center" vertical="center" wrapText="1"/>
    </xf>
    <xf numFmtId="0" fontId="50" fillId="6" borderId="87" xfId="11" applyFont="1" applyFill="1" applyBorder="1" applyAlignment="1">
      <alignment horizontal="center" vertical="center" wrapText="1"/>
    </xf>
    <xf numFmtId="165" fontId="50" fillId="6" borderId="88" xfId="2" applyNumberFormat="1" applyFont="1" applyFill="1" applyBorder="1" applyAlignment="1">
      <alignment horizontal="center" vertical="center"/>
    </xf>
    <xf numFmtId="165" fontId="16" fillId="0" borderId="37" xfId="2" applyNumberFormat="1" applyFont="1" applyFill="1" applyBorder="1" applyAlignment="1">
      <alignment horizontal="center" vertical="center"/>
    </xf>
    <xf numFmtId="165" fontId="16" fillId="0" borderId="36" xfId="2" applyNumberFormat="1" applyFont="1" applyFill="1" applyBorder="1" applyAlignment="1">
      <alignment horizontal="center" vertical="center"/>
    </xf>
    <xf numFmtId="165" fontId="16" fillId="0" borderId="37" xfId="2" applyNumberFormat="1" applyFont="1" applyFill="1" applyBorder="1" applyAlignment="1" applyProtection="1">
      <alignment horizontal="right"/>
    </xf>
    <xf numFmtId="165" fontId="16" fillId="0" borderId="36" xfId="2" applyNumberFormat="1" applyFont="1" applyFill="1" applyBorder="1" applyAlignment="1" applyProtection="1">
      <alignment horizontal="right"/>
    </xf>
    <xf numFmtId="165" fontId="16" fillId="3" borderId="102" xfId="2" applyNumberFormat="1" applyFont="1" applyFill="1" applyBorder="1"/>
    <xf numFmtId="165" fontId="18" fillId="3" borderId="103" xfId="2" applyNumberFormat="1" applyFont="1" applyFill="1" applyBorder="1"/>
    <xf numFmtId="0" fontId="62" fillId="8" borderId="0" xfId="0" applyFont="1" applyFill="1"/>
    <xf numFmtId="0" fontId="59" fillId="6" borderId="35" xfId="22" applyFont="1" applyFill="1" applyBorder="1" applyAlignment="1">
      <alignment horizontal="center" vertical="center" wrapText="1"/>
    </xf>
    <xf numFmtId="0" fontId="59" fillId="6" borderId="69" xfId="22" applyFont="1" applyFill="1" applyBorder="1" applyAlignment="1">
      <alignment horizontal="center" vertical="center" wrapText="1"/>
    </xf>
    <xf numFmtId="165" fontId="23" fillId="3" borderId="37" xfId="2" applyNumberFormat="1" applyFont="1" applyFill="1" applyBorder="1"/>
    <xf numFmtId="165" fontId="23" fillId="3" borderId="36" xfId="2" applyNumberFormat="1" applyFont="1" applyFill="1" applyBorder="1"/>
    <xf numFmtId="49" fontId="63" fillId="0" borderId="0" xfId="11" applyNumberFormat="1" applyFont="1" applyFill="1" applyAlignment="1">
      <alignment horizontal="right" vertical="center"/>
    </xf>
    <xf numFmtId="0" fontId="63" fillId="0" borderId="0" xfId="11" applyFont="1" applyFill="1" applyAlignment="1">
      <alignment vertical="center"/>
    </xf>
    <xf numFmtId="165" fontId="63" fillId="0" borderId="0" xfId="2" applyNumberFormat="1" applyFont="1" applyFill="1" applyAlignment="1">
      <alignment vertical="center"/>
    </xf>
    <xf numFmtId="0" fontId="64" fillId="0" borderId="0" xfId="11" applyFont="1" applyFill="1" applyAlignment="1">
      <alignment vertical="center"/>
    </xf>
    <xf numFmtId="0" fontId="8" fillId="0" borderId="0" xfId="11" applyFont="1" applyFill="1" applyAlignment="1">
      <alignment vertical="center"/>
    </xf>
    <xf numFmtId="0" fontId="65" fillId="0" borderId="0" xfId="11" applyNumberFormat="1" applyFont="1" applyFill="1" applyBorder="1" applyAlignment="1">
      <alignment horizontal="centerContinuous" vertical="center"/>
    </xf>
    <xf numFmtId="165" fontId="8" fillId="0" borderId="0" xfId="2" applyNumberFormat="1" applyFont="1" applyFill="1" applyBorder="1" applyAlignment="1">
      <alignment horizontal="centerContinuous" vertical="center"/>
    </xf>
    <xf numFmtId="3" fontId="8" fillId="0" borderId="0" xfId="11" applyNumberFormat="1" applyFont="1" applyFill="1" applyBorder="1" applyAlignment="1">
      <alignment horizontal="centerContinuous" vertical="center"/>
    </xf>
    <xf numFmtId="3" fontId="45" fillId="0" borderId="0" xfId="11" applyNumberFormat="1" applyFont="1" applyFill="1" applyBorder="1" applyAlignment="1">
      <alignment horizontal="centerContinuous" vertical="center"/>
    </xf>
    <xf numFmtId="3" fontId="8" fillId="0" borderId="0" xfId="11" applyNumberFormat="1" applyFont="1" applyFill="1" applyBorder="1" applyAlignment="1">
      <alignment vertical="center"/>
    </xf>
    <xf numFmtId="165" fontId="8" fillId="0" borderId="0" xfId="2" applyNumberFormat="1" applyFont="1" applyFill="1" applyBorder="1" applyAlignment="1">
      <alignment vertical="center"/>
    </xf>
    <xf numFmtId="3" fontId="45" fillId="0" borderId="0" xfId="11" applyNumberFormat="1" applyFont="1" applyFill="1" applyBorder="1" applyAlignment="1">
      <alignment vertical="center"/>
    </xf>
    <xf numFmtId="0" fontId="63" fillId="0" borderId="0" xfId="11" applyFont="1" applyFill="1" applyAlignment="1">
      <alignment horizontal="center" vertical="center"/>
    </xf>
    <xf numFmtId="0" fontId="8" fillId="0" borderId="0" xfId="11" applyFont="1" applyFill="1" applyAlignment="1">
      <alignment horizontal="center" vertical="center"/>
    </xf>
    <xf numFmtId="0" fontId="63" fillId="0" borderId="0" xfId="11" applyNumberFormat="1" applyFont="1" applyFill="1" applyAlignment="1">
      <alignment horizontal="right" vertical="center"/>
    </xf>
    <xf numFmtId="0" fontId="45" fillId="0" borderId="89" xfId="11" applyNumberFormat="1" applyFont="1" applyFill="1" applyBorder="1" applyAlignment="1">
      <alignment vertical="center" wrapText="1"/>
    </xf>
    <xf numFmtId="0" fontId="45" fillId="0" borderId="0" xfId="11" applyFont="1" applyFill="1" applyAlignment="1">
      <alignment vertical="center"/>
    </xf>
    <xf numFmtId="3" fontId="8" fillId="0" borderId="91" xfId="11" applyNumberFormat="1" applyFont="1" applyFill="1" applyBorder="1" applyAlignment="1">
      <alignment vertical="center" wrapText="1"/>
    </xf>
    <xf numFmtId="3" fontId="8" fillId="0" borderId="83" xfId="11" applyNumberFormat="1" applyFont="1" applyFill="1" applyBorder="1" applyAlignment="1">
      <alignment vertical="center"/>
    </xf>
    <xf numFmtId="3" fontId="45" fillId="0" borderId="92" xfId="11" applyNumberFormat="1" applyFont="1" applyFill="1" applyBorder="1" applyAlignment="1">
      <alignment vertical="center"/>
    </xf>
    <xf numFmtId="3" fontId="8" fillId="0" borderId="93" xfId="11" applyNumberFormat="1" applyFont="1" applyFill="1" applyBorder="1" applyAlignment="1">
      <alignment vertical="center" wrapText="1"/>
    </xf>
    <xf numFmtId="3" fontId="8" fillId="0" borderId="80" xfId="11" applyNumberFormat="1" applyFont="1" applyFill="1" applyBorder="1" applyAlignment="1">
      <alignment vertical="center"/>
    </xf>
    <xf numFmtId="3" fontId="45" fillId="0" borderId="94" xfId="11" applyNumberFormat="1" applyFont="1" applyFill="1" applyBorder="1" applyAlignment="1">
      <alignment vertical="center"/>
    </xf>
    <xf numFmtId="3" fontId="8" fillId="0" borderId="95" xfId="11" applyNumberFormat="1" applyFont="1" applyFill="1" applyBorder="1" applyAlignment="1">
      <alignment vertical="center" wrapText="1"/>
    </xf>
    <xf numFmtId="3" fontId="45" fillId="0" borderId="81" xfId="11" applyNumberFormat="1" applyFont="1" applyFill="1" applyBorder="1" applyAlignment="1">
      <alignment vertical="center"/>
    </xf>
    <xf numFmtId="3" fontId="45" fillId="0" borderId="96" xfId="11" applyNumberFormat="1" applyFont="1" applyFill="1" applyBorder="1" applyAlignment="1">
      <alignment vertical="center"/>
    </xf>
    <xf numFmtId="3" fontId="45" fillId="0" borderId="97" xfId="11" applyNumberFormat="1" applyFont="1" applyFill="1" applyBorder="1" applyAlignment="1">
      <alignment vertical="center" wrapText="1"/>
    </xf>
    <xf numFmtId="3" fontId="45" fillId="0" borderId="82" xfId="11" applyNumberFormat="1" applyFont="1" applyFill="1" applyBorder="1" applyAlignment="1">
      <alignment vertical="center"/>
    </xf>
    <xf numFmtId="3" fontId="45" fillId="0" borderId="98" xfId="11" applyNumberFormat="1" applyFont="1" applyFill="1" applyBorder="1" applyAlignment="1">
      <alignment vertical="center"/>
    </xf>
    <xf numFmtId="0" fontId="45" fillId="0" borderId="97" xfId="11" applyNumberFormat="1" applyFont="1" applyFill="1" applyBorder="1" applyAlignment="1">
      <alignment vertical="center" wrapText="1"/>
    </xf>
    <xf numFmtId="3" fontId="45" fillId="0" borderId="82" xfId="11" applyNumberFormat="1" applyFont="1" applyBorder="1" applyAlignment="1">
      <alignment vertical="center"/>
    </xf>
    <xf numFmtId="3" fontId="8" fillId="0" borderId="0" xfId="11" applyNumberFormat="1" applyFont="1" applyFill="1" applyBorder="1" applyAlignment="1">
      <alignment vertical="center" wrapText="1"/>
    </xf>
    <xf numFmtId="0" fontId="8" fillId="0" borderId="93" xfId="11" applyNumberFormat="1" applyFont="1" applyFill="1" applyBorder="1" applyAlignment="1">
      <alignment vertical="center" wrapText="1"/>
    </xf>
    <xf numFmtId="0" fontId="8" fillId="0" borderId="93" xfId="11" applyFont="1" applyFill="1" applyBorder="1" applyAlignment="1">
      <alignment vertical="center" wrapText="1"/>
    </xf>
    <xf numFmtId="0" fontId="8" fillId="0" borderId="0" xfId="11" applyNumberFormat="1" applyFont="1" applyFill="1" applyBorder="1" applyAlignment="1">
      <alignment vertical="center" wrapText="1"/>
    </xf>
    <xf numFmtId="3" fontId="8" fillId="0" borderId="80" xfId="11" applyNumberFormat="1" applyFont="1" applyBorder="1" applyAlignment="1"/>
    <xf numFmtId="3" fontId="8" fillId="0" borderId="80" xfId="11" applyNumberFormat="1" applyBorder="1"/>
    <xf numFmtId="0" fontId="8" fillId="0" borderId="80" xfId="11" applyBorder="1"/>
    <xf numFmtId="3" fontId="45" fillId="0" borderId="80" xfId="11" applyNumberFormat="1" applyFont="1" applyFill="1" applyBorder="1" applyAlignment="1">
      <alignment vertical="center"/>
    </xf>
    <xf numFmtId="0" fontId="8" fillId="0" borderId="93" xfId="35" applyNumberFormat="1" applyFont="1" applyFill="1" applyBorder="1" applyAlignment="1">
      <alignment vertical="center" wrapText="1"/>
    </xf>
    <xf numFmtId="0" fontId="8" fillId="0" borderId="95" xfId="11" applyFont="1" applyFill="1" applyBorder="1" applyAlignment="1">
      <alignment vertical="center" wrapText="1"/>
    </xf>
    <xf numFmtId="3" fontId="8" fillId="0" borderId="81" xfId="11" applyNumberFormat="1" applyFont="1" applyBorder="1" applyAlignment="1"/>
    <xf numFmtId="3" fontId="8" fillId="0" borderId="81" xfId="11" applyNumberFormat="1" applyBorder="1"/>
    <xf numFmtId="0" fontId="8" fillId="0" borderId="81" xfId="11" applyBorder="1"/>
    <xf numFmtId="3" fontId="8" fillId="0" borderId="81" xfId="11" applyNumberFormat="1" applyFont="1" applyFill="1" applyBorder="1" applyAlignment="1">
      <alignment vertical="center"/>
    </xf>
    <xf numFmtId="0" fontId="8" fillId="0" borderId="91" xfId="11" applyNumberFormat="1" applyFont="1" applyFill="1" applyBorder="1" applyAlignment="1">
      <alignment vertical="center" wrapText="1"/>
    </xf>
    <xf numFmtId="0" fontId="8" fillId="0" borderId="95" xfId="11" applyNumberFormat="1" applyFont="1" applyFill="1" applyBorder="1" applyAlignment="1">
      <alignment vertical="center" wrapText="1"/>
    </xf>
    <xf numFmtId="3" fontId="45" fillId="0" borderId="83" xfId="11" applyNumberFormat="1" applyFont="1" applyFill="1" applyBorder="1" applyAlignment="1">
      <alignment vertical="center"/>
    </xf>
    <xf numFmtId="0" fontId="8" fillId="0" borderId="91" xfId="11" applyFont="1" applyFill="1" applyBorder="1" applyAlignment="1">
      <alignment vertical="center" wrapText="1"/>
    </xf>
    <xf numFmtId="3" fontId="8" fillId="0" borderId="80" xfId="11" applyNumberFormat="1" applyFont="1" applyFill="1" applyBorder="1" applyAlignment="1">
      <alignment horizontal="right" vertical="center"/>
    </xf>
    <xf numFmtId="0" fontId="66" fillId="0" borderId="0" xfId="1" applyFont="1" applyFill="1" applyBorder="1" applyAlignment="1" applyProtection="1">
      <alignment vertical="center"/>
    </xf>
    <xf numFmtId="49" fontId="8" fillId="0" borderId="0" xfId="11" applyNumberFormat="1" applyFont="1" applyFill="1" applyAlignment="1">
      <alignment horizontal="right" vertical="center"/>
    </xf>
    <xf numFmtId="165" fontId="8" fillId="0" borderId="0" xfId="2" applyNumberFormat="1" applyFont="1" applyFill="1" applyAlignment="1">
      <alignment vertical="center"/>
    </xf>
    <xf numFmtId="0" fontId="8" fillId="0" borderId="0" xfId="11" applyFont="1" applyFill="1"/>
    <xf numFmtId="165" fontId="8" fillId="0" borderId="0" xfId="2" applyNumberFormat="1" applyFont="1" applyFill="1"/>
    <xf numFmtId="0" fontId="45" fillId="0" borderId="0" xfId="11" applyFont="1" applyFill="1"/>
    <xf numFmtId="165" fontId="8" fillId="0" borderId="0" xfId="2" applyNumberFormat="1" applyFont="1" applyFill="1" applyBorder="1" applyAlignment="1">
      <alignment horizontal="centerContinuous"/>
    </xf>
    <xf numFmtId="3" fontId="8" fillId="0" borderId="0" xfId="11" applyNumberFormat="1" applyFont="1" applyFill="1" applyBorder="1" applyAlignment="1">
      <alignment horizontal="centerContinuous"/>
    </xf>
    <xf numFmtId="3" fontId="45" fillId="0" borderId="0" xfId="11" applyNumberFormat="1" applyFont="1" applyFill="1" applyBorder="1" applyAlignment="1">
      <alignment horizontal="centerContinuous"/>
    </xf>
    <xf numFmtId="165" fontId="45" fillId="0" borderId="0" xfId="2" applyNumberFormat="1" applyFont="1" applyFill="1" applyBorder="1" applyAlignment="1">
      <alignment horizontal="centerContinuous"/>
    </xf>
    <xf numFmtId="3" fontId="8" fillId="0" borderId="0" xfId="11" applyNumberFormat="1" applyFont="1" applyFill="1" applyBorder="1"/>
    <xf numFmtId="165" fontId="8" fillId="0" borderId="0" xfId="2" applyNumberFormat="1" applyFont="1" applyFill="1" applyBorder="1"/>
    <xf numFmtId="3" fontId="45" fillId="0" borderId="0" xfId="11" applyNumberFormat="1" applyFont="1" applyFill="1" applyBorder="1"/>
    <xf numFmtId="0" fontId="64" fillId="0" borderId="0" xfId="11" applyNumberFormat="1" applyFont="1" applyFill="1" applyAlignment="1">
      <alignment horizontal="right" vertical="center"/>
    </xf>
    <xf numFmtId="165" fontId="45" fillId="0" borderId="85" xfId="2" applyNumberFormat="1" applyFont="1" applyFill="1" applyBorder="1"/>
    <xf numFmtId="3" fontId="45" fillId="0" borderId="85" xfId="11" applyNumberFormat="1" applyFont="1" applyFill="1" applyBorder="1"/>
    <xf numFmtId="3" fontId="45" fillId="0" borderId="90" xfId="11" applyNumberFormat="1" applyFont="1" applyFill="1" applyBorder="1"/>
    <xf numFmtId="165" fontId="8" fillId="0" borderId="83" xfId="2" applyNumberFormat="1" applyFont="1" applyFill="1" applyBorder="1"/>
    <xf numFmtId="3" fontId="8" fillId="0" borderId="83" xfId="11" applyNumberFormat="1" applyFont="1" applyFill="1" applyBorder="1"/>
    <xf numFmtId="3" fontId="45" fillId="0" borderId="92" xfId="11" applyNumberFormat="1" applyFont="1" applyFill="1" applyBorder="1"/>
    <xf numFmtId="165" fontId="8" fillId="0" borderId="80" xfId="2" applyNumberFormat="1" applyFont="1" applyFill="1" applyBorder="1"/>
    <xf numFmtId="3" fontId="8" fillId="0" borderId="80" xfId="11" applyNumberFormat="1" applyFont="1" applyFill="1" applyBorder="1"/>
    <xf numFmtId="3" fontId="45" fillId="0" borderId="94" xfId="11" applyNumberFormat="1" applyFont="1" applyFill="1" applyBorder="1"/>
    <xf numFmtId="165" fontId="8" fillId="0" borderId="81" xfId="2" applyNumberFormat="1" applyFont="1" applyFill="1" applyBorder="1"/>
    <xf numFmtId="3" fontId="8" fillId="0" borderId="81" xfId="11" applyNumberFormat="1" applyFont="1" applyFill="1" applyBorder="1"/>
    <xf numFmtId="3" fontId="45" fillId="0" borderId="96" xfId="11" applyNumberFormat="1" applyFont="1" applyFill="1" applyBorder="1"/>
    <xf numFmtId="165" fontId="45" fillId="0" borderId="82" xfId="2" applyNumberFormat="1" applyFont="1" applyFill="1" applyBorder="1"/>
    <xf numFmtId="3" fontId="45" fillId="0" borderId="82" xfId="11" applyNumberFormat="1" applyFont="1" applyFill="1" applyBorder="1"/>
    <xf numFmtId="3" fontId="45" fillId="0" borderId="98" xfId="11" applyNumberFormat="1" applyFont="1" applyFill="1" applyBorder="1"/>
    <xf numFmtId="0" fontId="8" fillId="0" borderId="83" xfId="11" applyFont="1" applyFill="1" applyBorder="1"/>
    <xf numFmtId="0" fontId="8" fillId="0" borderId="80" xfId="11" applyFont="1" applyFill="1" applyBorder="1"/>
    <xf numFmtId="3" fontId="8" fillId="0" borderId="80" xfId="5" applyNumberFormat="1" applyFont="1" applyFill="1" applyBorder="1"/>
    <xf numFmtId="3" fontId="45" fillId="0" borderId="94" xfId="5" applyNumberFormat="1" applyFont="1" applyFill="1" applyBorder="1"/>
    <xf numFmtId="165" fontId="45" fillId="0" borderId="80" xfId="2" applyNumberFormat="1" applyFont="1" applyFill="1" applyBorder="1"/>
    <xf numFmtId="3" fontId="45" fillId="0" borderId="80" xfId="11" applyNumberFormat="1" applyFont="1" applyFill="1" applyBorder="1"/>
    <xf numFmtId="3" fontId="8" fillId="0" borderId="80" xfId="11" applyNumberFormat="1" applyFont="1" applyFill="1" applyBorder="1" applyAlignment="1"/>
    <xf numFmtId="3" fontId="45" fillId="0" borderId="82" xfId="11" applyNumberFormat="1" applyFont="1" applyFill="1" applyBorder="1" applyAlignment="1"/>
    <xf numFmtId="3" fontId="45" fillId="0" borderId="99" xfId="11" applyNumberFormat="1" applyFont="1" applyFill="1" applyBorder="1" applyAlignment="1">
      <alignment vertical="center" wrapText="1"/>
    </xf>
    <xf numFmtId="165" fontId="45" fillId="0" borderId="84" xfId="2" applyNumberFormat="1" applyFont="1" applyFill="1" applyBorder="1"/>
    <xf numFmtId="3" fontId="45" fillId="0" borderId="84" xfId="11" applyNumberFormat="1" applyFont="1" applyFill="1" applyBorder="1"/>
    <xf numFmtId="3" fontId="45" fillId="0" borderId="100" xfId="11" applyNumberFormat="1" applyFont="1" applyFill="1" applyBorder="1"/>
    <xf numFmtId="3" fontId="8" fillId="0" borderId="0" xfId="11" applyNumberFormat="1" applyFont="1" applyFill="1"/>
    <xf numFmtId="0" fontId="66" fillId="0" borderId="0" xfId="1" applyFont="1" applyFill="1" applyBorder="1" applyAlignment="1" applyProtection="1"/>
    <xf numFmtId="0" fontId="9" fillId="0" borderId="0" xfId="1" applyFont="1" applyFill="1" applyBorder="1" applyAlignment="1" applyProtection="1"/>
    <xf numFmtId="0" fontId="8" fillId="0" borderId="0" xfId="11" applyNumberFormat="1" applyFont="1" applyFill="1" applyAlignment="1">
      <alignment horizontal="right" vertical="center"/>
    </xf>
    <xf numFmtId="3" fontId="50" fillId="6" borderId="104" xfId="5" quotePrefix="1" applyNumberFormat="1" applyFont="1" applyFill="1" applyBorder="1" applyAlignment="1">
      <alignment horizontal="center" vertical="center"/>
    </xf>
    <xf numFmtId="0" fontId="50" fillId="6" borderId="105" xfId="11" applyFont="1" applyFill="1" applyBorder="1" applyAlignment="1">
      <alignment horizontal="center" vertical="center" wrapText="1"/>
    </xf>
    <xf numFmtId="0" fontId="50" fillId="6" borderId="106" xfId="11" applyFont="1" applyFill="1" applyBorder="1" applyAlignment="1">
      <alignment horizontal="center" vertical="center"/>
    </xf>
    <xf numFmtId="3" fontId="50" fillId="9" borderId="38" xfId="5" applyNumberFormat="1" applyFont="1" applyFill="1" applyBorder="1" applyAlignment="1">
      <alignment horizontal="left" vertical="center"/>
    </xf>
    <xf numFmtId="165" fontId="18" fillId="9" borderId="35" xfId="2" applyNumberFormat="1" applyFont="1" applyFill="1" applyBorder="1" applyAlignment="1">
      <alignment vertical="center"/>
    </xf>
    <xf numFmtId="3" fontId="18" fillId="9" borderId="35" xfId="11" applyNumberFormat="1" applyFont="1" applyFill="1" applyBorder="1" applyAlignment="1">
      <alignment vertical="center"/>
    </xf>
    <xf numFmtId="3" fontId="18" fillId="9" borderId="73" xfId="11" applyNumberFormat="1" applyFont="1" applyFill="1" applyBorder="1" applyAlignment="1">
      <alignment vertical="center"/>
    </xf>
    <xf numFmtId="0" fontId="16" fillId="0" borderId="38" xfId="5" applyFont="1" applyBorder="1" applyAlignment="1">
      <alignment horizontal="left"/>
    </xf>
    <xf numFmtId="3" fontId="16" fillId="0" borderId="35" xfId="11" applyNumberFormat="1" applyFont="1" applyBorder="1"/>
    <xf numFmtId="3" fontId="16" fillId="3" borderId="35" xfId="11" applyNumberFormat="1" applyFont="1" applyFill="1" applyBorder="1"/>
    <xf numFmtId="3" fontId="18" fillId="3" borderId="73" xfId="11" applyNumberFormat="1" applyFont="1" applyFill="1" applyBorder="1"/>
    <xf numFmtId="0" fontId="46" fillId="0" borderId="38" xfId="11" applyFont="1" applyBorder="1"/>
    <xf numFmtId="0" fontId="16" fillId="3" borderId="35" xfId="11" applyFont="1" applyFill="1" applyBorder="1"/>
    <xf numFmtId="0" fontId="16" fillId="0" borderId="107" xfId="5" applyFont="1" applyBorder="1" applyAlignment="1">
      <alignment horizontal="left"/>
    </xf>
    <xf numFmtId="165" fontId="16" fillId="0" borderId="101" xfId="2" applyNumberFormat="1" applyFont="1" applyBorder="1"/>
    <xf numFmtId="3" fontId="16" fillId="0" borderId="101" xfId="11" applyNumberFormat="1" applyFont="1" applyBorder="1"/>
    <xf numFmtId="0" fontId="16" fillId="0" borderId="101" xfId="11" applyFont="1" applyBorder="1"/>
    <xf numFmtId="0" fontId="16" fillId="3" borderId="101" xfId="11" applyFont="1" applyFill="1" applyBorder="1"/>
    <xf numFmtId="1" fontId="18" fillId="3" borderId="108" xfId="11" applyNumberFormat="1" applyFont="1" applyFill="1" applyBorder="1"/>
    <xf numFmtId="0" fontId="16" fillId="0" borderId="0" xfId="5" applyNumberFormat="1" applyFont="1" applyFill="1" applyAlignment="1">
      <alignment vertical="center"/>
    </xf>
    <xf numFmtId="165" fontId="25" fillId="3" borderId="19" xfId="2" applyNumberFormat="1" applyFont="1" applyFill="1" applyBorder="1" applyAlignment="1">
      <alignment horizontal="center"/>
    </xf>
    <xf numFmtId="0" fontId="19" fillId="0" borderId="21" xfId="1" applyFont="1" applyFill="1" applyBorder="1" applyAlignment="1" applyProtection="1">
      <alignment horizontal="left"/>
    </xf>
    <xf numFmtId="165" fontId="16" fillId="0" borderId="21" xfId="2" applyNumberFormat="1" applyFont="1" applyFill="1" applyBorder="1" applyAlignment="1">
      <alignment horizontal="centerContinuous"/>
    </xf>
    <xf numFmtId="165" fontId="14" fillId="0" borderId="81" xfId="2" applyNumberFormat="1" applyFont="1" applyFill="1" applyBorder="1"/>
    <xf numFmtId="165" fontId="14" fillId="0" borderId="96" xfId="2" applyNumberFormat="1" applyFont="1" applyFill="1" applyBorder="1"/>
    <xf numFmtId="165" fontId="16" fillId="0" borderId="94" xfId="2" applyNumberFormat="1" applyFont="1" applyFill="1" applyBorder="1"/>
    <xf numFmtId="165" fontId="18" fillId="0" borderId="81" xfId="2" applyNumberFormat="1" applyFont="1" applyFill="1" applyBorder="1"/>
    <xf numFmtId="165" fontId="18" fillId="0" borderId="96" xfId="2" applyNumberFormat="1" applyFont="1" applyFill="1" applyBorder="1"/>
    <xf numFmtId="165" fontId="50" fillId="0" borderId="82" xfId="2" applyNumberFormat="1" applyFont="1" applyFill="1" applyBorder="1" applyAlignment="1"/>
    <xf numFmtId="165" fontId="50" fillId="0" borderId="98" xfId="2" applyNumberFormat="1" applyFont="1" applyFill="1" applyBorder="1" applyAlignment="1"/>
    <xf numFmtId="165" fontId="14" fillId="0" borderId="82" xfId="2" applyNumberFormat="1" applyFont="1" applyFill="1" applyBorder="1" applyAlignment="1"/>
    <xf numFmtId="165" fontId="14" fillId="0" borderId="98" xfId="2" applyNumberFormat="1" applyFont="1" applyFill="1" applyBorder="1" applyAlignment="1"/>
    <xf numFmtId="165" fontId="18" fillId="0" borderId="94" xfId="2" applyNumberFormat="1" applyFont="1" applyFill="1" applyBorder="1"/>
    <xf numFmtId="165" fontId="18" fillId="0" borderId="0" xfId="2" applyNumberFormat="1" applyFont="1" applyFill="1" applyBorder="1"/>
    <xf numFmtId="165" fontId="18" fillId="0" borderId="111" xfId="2" applyNumberFormat="1" applyFont="1" applyFill="1" applyBorder="1"/>
    <xf numFmtId="165" fontId="50" fillId="0" borderId="80" xfId="2" applyNumberFormat="1" applyFont="1" applyFill="1" applyBorder="1"/>
    <xf numFmtId="165" fontId="50" fillId="0" borderId="0" xfId="2" applyNumberFormat="1" applyFont="1" applyFill="1" applyBorder="1"/>
    <xf numFmtId="165" fontId="50" fillId="0" borderId="94" xfId="2" applyNumberFormat="1" applyFont="1" applyFill="1" applyBorder="1"/>
    <xf numFmtId="165" fontId="18" fillId="0" borderId="80" xfId="2" applyNumberFormat="1" applyFont="1" applyFill="1" applyBorder="1" applyAlignment="1"/>
    <xf numFmtId="165" fontId="18" fillId="0" borderId="94" xfId="2" applyNumberFormat="1" applyFont="1" applyFill="1" applyBorder="1" applyAlignment="1"/>
    <xf numFmtId="165" fontId="50" fillId="0" borderId="81" xfId="2" applyNumberFormat="1" applyFont="1" applyFill="1" applyBorder="1" applyAlignment="1"/>
    <xf numFmtId="165" fontId="50" fillId="0" borderId="96" xfId="2" applyNumberFormat="1" applyFont="1" applyFill="1" applyBorder="1" applyAlignment="1"/>
    <xf numFmtId="165" fontId="18" fillId="0" borderId="98" xfId="2" applyNumberFormat="1" applyFont="1" applyFill="1" applyBorder="1" applyAlignment="1"/>
    <xf numFmtId="165" fontId="18" fillId="0" borderId="92" xfId="2" applyNumberFormat="1" applyFont="1" applyFill="1" applyBorder="1"/>
    <xf numFmtId="165" fontId="18" fillId="0" borderId="113" xfId="2" applyNumberFormat="1" applyFont="1" applyFill="1" applyBorder="1"/>
    <xf numFmtId="165" fontId="50" fillId="0" borderId="115" xfId="2" applyNumberFormat="1" applyFont="1" applyFill="1" applyBorder="1"/>
    <xf numFmtId="165" fontId="50" fillId="0" borderId="116" xfId="2" applyNumberFormat="1" applyFont="1" applyFill="1" applyBorder="1"/>
    <xf numFmtId="165" fontId="42" fillId="0" borderId="0" xfId="2" applyNumberFormat="1" applyFont="1" applyFill="1" applyBorder="1" applyAlignment="1">
      <alignment horizontal="centerContinuous"/>
    </xf>
    <xf numFmtId="165" fontId="25" fillId="0" borderId="0" xfId="2" applyNumberFormat="1" applyFont="1" applyFill="1" applyBorder="1" applyAlignment="1">
      <alignment horizontal="centerContinuous"/>
    </xf>
    <xf numFmtId="165" fontId="16" fillId="0" borderId="80" xfId="2" applyNumberFormat="1" applyFont="1" applyFill="1" applyBorder="1" applyAlignment="1"/>
    <xf numFmtId="165" fontId="18" fillId="0" borderId="83" xfId="2" applyNumberFormat="1" applyFont="1" applyFill="1" applyBorder="1"/>
    <xf numFmtId="165" fontId="18" fillId="0" borderId="0" xfId="2" applyNumberFormat="1" applyFont="1" applyFill="1"/>
    <xf numFmtId="165" fontId="16" fillId="0" borderId="96" xfId="2" applyNumberFormat="1" applyFont="1" applyFill="1" applyBorder="1"/>
    <xf numFmtId="165" fontId="49" fillId="0" borderId="80" xfId="2" applyNumberFormat="1" applyFont="1" applyFill="1" applyBorder="1"/>
    <xf numFmtId="0" fontId="62" fillId="8" borderId="0" xfId="0" applyFont="1" applyFill="1" applyAlignment="1">
      <alignment horizontal="center" vertical="center" wrapText="1"/>
    </xf>
    <xf numFmtId="0" fontId="9" fillId="3" borderId="0" xfId="1" applyFill="1" applyBorder="1" applyAlignment="1" applyProtection="1">
      <alignment horizontal="left" wrapText="1"/>
    </xf>
    <xf numFmtId="0" fontId="8" fillId="0" borderId="0" xfId="11"/>
    <xf numFmtId="0" fontId="49" fillId="10" borderId="82" xfId="11" applyFont="1" applyFill="1" applyBorder="1" applyAlignment="1">
      <alignment horizontal="center" vertical="center" wrapText="1"/>
    </xf>
    <xf numFmtId="3" fontId="49" fillId="10" borderId="82" xfId="11" applyNumberFormat="1" applyFont="1" applyFill="1" applyBorder="1" applyAlignment="1">
      <alignment horizontal="center" vertical="center" wrapText="1"/>
    </xf>
    <xf numFmtId="0" fontId="50" fillId="10" borderId="82" xfId="11" applyFont="1" applyFill="1" applyBorder="1" applyAlignment="1">
      <alignment horizontal="center" vertical="center" wrapText="1"/>
    </xf>
    <xf numFmtId="3" fontId="50" fillId="10" borderId="98" xfId="11" applyNumberFormat="1" applyFont="1" applyFill="1" applyBorder="1" applyAlignment="1">
      <alignment horizontal="center" vertical="center" wrapText="1"/>
    </xf>
    <xf numFmtId="0" fontId="14" fillId="0" borderId="97" xfId="11" applyFont="1" applyFill="1" applyBorder="1" applyAlignment="1">
      <alignment horizontal="left"/>
    </xf>
    <xf numFmtId="0" fontId="18" fillId="0" borderId="82" xfId="11" applyNumberFormat="1" applyFont="1" applyBorder="1"/>
    <xf numFmtId="0" fontId="18" fillId="0" borderId="98" xfId="11" applyNumberFormat="1" applyFont="1" applyBorder="1"/>
    <xf numFmtId="0" fontId="16" fillId="0" borderId="93" xfId="11" applyFont="1" applyFill="1" applyBorder="1" applyAlignment="1">
      <alignment horizontal="left"/>
    </xf>
    <xf numFmtId="0" fontId="18" fillId="0" borderId="83" xfId="11" applyFont="1" applyBorder="1"/>
    <xf numFmtId="0" fontId="18" fillId="0" borderId="92" xfId="11" applyFont="1" applyBorder="1"/>
    <xf numFmtId="0" fontId="18" fillId="0" borderId="80" xfId="11" applyFont="1" applyBorder="1"/>
    <xf numFmtId="0" fontId="18" fillId="0" borderId="94" xfId="11" applyFont="1" applyBorder="1"/>
    <xf numFmtId="0" fontId="18" fillId="0" borderId="95" xfId="11" applyFont="1" applyFill="1" applyBorder="1" applyAlignment="1">
      <alignment horizontal="left"/>
    </xf>
    <xf numFmtId="0" fontId="18" fillId="0" borderId="81" xfId="11" applyFont="1" applyBorder="1"/>
    <xf numFmtId="0" fontId="18" fillId="0" borderId="96" xfId="11" applyFont="1" applyBorder="1"/>
    <xf numFmtId="0" fontId="50" fillId="0" borderId="99" xfId="11" applyFont="1" applyFill="1" applyBorder="1" applyAlignment="1">
      <alignment horizontal="left"/>
    </xf>
    <xf numFmtId="165" fontId="50" fillId="0" borderId="84" xfId="2" applyNumberFormat="1" applyFont="1" applyFill="1" applyBorder="1"/>
    <xf numFmtId="165" fontId="50" fillId="0" borderId="100" xfId="2" applyNumberFormat="1" applyFont="1" applyFill="1" applyBorder="1"/>
    <xf numFmtId="0" fontId="18" fillId="0" borderId="84" xfId="11" applyFont="1" applyBorder="1"/>
    <xf numFmtId="0" fontId="18" fillId="0" borderId="100" xfId="11" applyFont="1" applyBorder="1"/>
    <xf numFmtId="165" fontId="18" fillId="0" borderId="82" xfId="11" applyNumberFormat="1" applyFont="1" applyBorder="1"/>
    <xf numFmtId="165" fontId="18" fillId="0" borderId="98" xfId="11" applyNumberFormat="1" applyFont="1" applyBorder="1"/>
    <xf numFmtId="0" fontId="50" fillId="0" borderId="84" xfId="11" applyFont="1" applyBorder="1"/>
    <xf numFmtId="165" fontId="50" fillId="0" borderId="100" xfId="11" applyNumberFormat="1" applyFont="1" applyBorder="1"/>
    <xf numFmtId="0" fontId="50" fillId="0" borderId="100" xfId="11" applyFont="1" applyBorder="1"/>
    <xf numFmtId="0" fontId="62" fillId="3" borderId="0" xfId="0" applyFont="1" applyFill="1" applyAlignment="1">
      <alignment horizontal="left" vertical="center" wrapText="1"/>
    </xf>
    <xf numFmtId="3" fontId="50" fillId="6" borderId="86" xfId="11" applyNumberFormat="1" applyFont="1" applyFill="1" applyBorder="1" applyAlignment="1">
      <alignment horizontal="center" vertical="center"/>
    </xf>
    <xf numFmtId="3" fontId="50" fillId="6" borderId="86" xfId="11" applyNumberFormat="1" applyFont="1" applyFill="1" applyBorder="1" applyAlignment="1">
      <alignment horizontal="left" vertical="center"/>
    </xf>
    <xf numFmtId="3" fontId="42" fillId="6" borderId="87" xfId="11" applyNumberFormat="1" applyFont="1" applyFill="1" applyBorder="1" applyAlignment="1">
      <alignment horizontal="center" vertical="center"/>
    </xf>
    <xf numFmtId="3" fontId="42" fillId="6" borderId="88" xfId="11" applyNumberFormat="1" applyFont="1" applyFill="1" applyBorder="1" applyAlignment="1">
      <alignment horizontal="center" vertical="center"/>
    </xf>
    <xf numFmtId="3" fontId="45" fillId="0" borderId="85" xfId="11" applyNumberFormat="1" applyFont="1" applyFill="1" applyBorder="1" applyAlignment="1">
      <alignment vertical="center"/>
    </xf>
    <xf numFmtId="3" fontId="45" fillId="0" borderId="90" xfId="11" applyNumberFormat="1" applyFont="1" applyFill="1" applyBorder="1" applyAlignment="1">
      <alignment vertical="center"/>
    </xf>
    <xf numFmtId="49" fontId="63" fillId="0" borderId="91" xfId="11" applyNumberFormat="1" applyFont="1" applyFill="1" applyBorder="1" applyAlignment="1">
      <alignment horizontal="right" vertical="center"/>
    </xf>
    <xf numFmtId="49" fontId="63" fillId="0" borderId="93" xfId="11" applyNumberFormat="1" applyFont="1" applyFill="1" applyBorder="1" applyAlignment="1">
      <alignment horizontal="right" vertical="center"/>
    </xf>
    <xf numFmtId="0" fontId="63" fillId="0" borderId="93" xfId="11" applyNumberFormat="1" applyFont="1" applyFill="1" applyBorder="1" applyAlignment="1">
      <alignment horizontal="right" vertical="center"/>
    </xf>
    <xf numFmtId="0" fontId="16" fillId="0" borderId="0" xfId="11" applyFont="1" applyFill="1" applyAlignment="1">
      <alignment vertical="center"/>
    </xf>
    <xf numFmtId="0" fontId="19" fillId="0" borderId="0" xfId="1" applyFont="1" applyFill="1" applyBorder="1" applyAlignment="1" applyProtection="1">
      <alignment vertical="center"/>
    </xf>
    <xf numFmtId="3" fontId="16" fillId="0" borderId="93" xfId="11" applyNumberFormat="1" applyFont="1" applyFill="1" applyBorder="1" applyAlignment="1">
      <alignment vertical="center"/>
    </xf>
    <xf numFmtId="3" fontId="16" fillId="0" borderId="80" xfId="11" applyNumberFormat="1" applyFont="1" applyFill="1" applyBorder="1" applyAlignment="1">
      <alignment horizontal="right" vertical="center"/>
    </xf>
    <xf numFmtId="3" fontId="18" fillId="0" borderId="94" xfId="11" applyNumberFormat="1" applyFont="1" applyFill="1" applyBorder="1" applyAlignment="1">
      <alignment horizontal="right" vertical="center"/>
    </xf>
    <xf numFmtId="3" fontId="16" fillId="0" borderId="95" xfId="11" applyNumberFormat="1" applyFont="1" applyFill="1" applyBorder="1" applyAlignment="1">
      <alignment vertical="center"/>
    </xf>
    <xf numFmtId="3" fontId="16" fillId="0" borderId="81" xfId="11" applyNumberFormat="1" applyFont="1" applyFill="1" applyBorder="1" applyAlignment="1">
      <alignment horizontal="right" vertical="center"/>
    </xf>
    <xf numFmtId="3" fontId="18" fillId="0" borderId="96" xfId="11" applyNumberFormat="1" applyFont="1" applyFill="1" applyBorder="1" applyAlignment="1">
      <alignment horizontal="right" vertical="center"/>
    </xf>
    <xf numFmtId="3" fontId="18" fillId="0" borderId="97" xfId="11" applyNumberFormat="1" applyFont="1" applyFill="1" applyBorder="1" applyAlignment="1">
      <alignment vertical="center"/>
    </xf>
    <xf numFmtId="3" fontId="18" fillId="0" borderId="82" xfId="11" applyNumberFormat="1" applyFont="1" applyFill="1" applyBorder="1" applyAlignment="1">
      <alignment horizontal="right" vertical="center"/>
    </xf>
    <xf numFmtId="3" fontId="18" fillId="0" borderId="98" xfId="11" applyNumberFormat="1" applyFont="1" applyFill="1" applyBorder="1" applyAlignment="1">
      <alignment horizontal="right" vertical="center"/>
    </xf>
    <xf numFmtId="0" fontId="18" fillId="0" borderId="97" xfId="11" applyNumberFormat="1" applyFont="1" applyFill="1" applyBorder="1" applyAlignment="1">
      <alignment vertical="center"/>
    </xf>
    <xf numFmtId="0" fontId="18" fillId="0" borderId="0" xfId="11" applyFont="1" applyFill="1" applyAlignment="1">
      <alignment vertical="center"/>
    </xf>
    <xf numFmtId="0" fontId="18" fillId="0" borderId="114" xfId="11" applyNumberFormat="1" applyFont="1" applyFill="1" applyBorder="1" applyAlignment="1">
      <alignment vertical="center"/>
    </xf>
    <xf numFmtId="3" fontId="18" fillId="0" borderId="115" xfId="11" applyNumberFormat="1" applyFont="1" applyFill="1" applyBorder="1" applyAlignment="1">
      <alignment horizontal="right" vertical="center"/>
    </xf>
    <xf numFmtId="3" fontId="18" fillId="0" borderId="120" xfId="11" applyNumberFormat="1" applyFont="1" applyFill="1" applyBorder="1" applyAlignment="1">
      <alignment horizontal="right" vertical="center"/>
    </xf>
    <xf numFmtId="0" fontId="50" fillId="0" borderId="0" xfId="11" applyFont="1" applyFill="1" applyAlignment="1">
      <alignment horizontal="centerContinuous" vertical="center"/>
    </xf>
    <xf numFmtId="0" fontId="16" fillId="0" borderId="0" xfId="11" applyFont="1" applyFill="1" applyAlignment="1">
      <alignment horizontal="centerContinuous" vertical="center"/>
    </xf>
    <xf numFmtId="3" fontId="50" fillId="6" borderId="38" xfId="11" applyNumberFormat="1" applyFont="1" applyFill="1" applyBorder="1" applyAlignment="1">
      <alignment horizontal="center" vertical="center"/>
    </xf>
    <xf numFmtId="0" fontId="50" fillId="6" borderId="35" xfId="11" applyFont="1" applyFill="1" applyBorder="1" applyAlignment="1">
      <alignment horizontal="center" vertical="center" wrapText="1"/>
    </xf>
    <xf numFmtId="0" fontId="18" fillId="0" borderId="47" xfId="11" applyFont="1" applyFill="1" applyBorder="1" applyAlignment="1" applyProtection="1">
      <alignment horizontal="left" vertical="center"/>
    </xf>
    <xf numFmtId="3" fontId="16" fillId="0" borderId="37" xfId="11" applyNumberFormat="1" applyFont="1" applyFill="1" applyBorder="1" applyAlignment="1">
      <alignment horizontal="right" vertical="center"/>
    </xf>
    <xf numFmtId="3" fontId="18" fillId="0" borderId="0" xfId="11" applyNumberFormat="1" applyFont="1" applyFill="1" applyAlignment="1">
      <alignment horizontal="center" vertical="center"/>
    </xf>
    <xf numFmtId="3" fontId="18" fillId="0" borderId="0" xfId="11" applyNumberFormat="1" applyFont="1" applyFill="1" applyBorder="1" applyAlignment="1">
      <alignment horizontal="center" vertical="center"/>
    </xf>
    <xf numFmtId="0" fontId="18" fillId="0" borderId="69" xfId="11" applyFont="1" applyFill="1" applyBorder="1" applyAlignment="1" applyProtection="1">
      <alignment horizontal="left" vertical="center"/>
    </xf>
    <xf numFmtId="3" fontId="16" fillId="0" borderId="36" xfId="11" applyNumberFormat="1" applyFont="1" applyFill="1" applyBorder="1" applyAlignment="1">
      <alignment horizontal="right" vertical="center"/>
    </xf>
    <xf numFmtId="3" fontId="18" fillId="0" borderId="29" xfId="11" applyNumberFormat="1" applyFont="1" applyFill="1" applyBorder="1" applyAlignment="1">
      <alignment horizontal="center" vertical="center"/>
    </xf>
    <xf numFmtId="3" fontId="50" fillId="6" borderId="107" xfId="11" applyNumberFormat="1" applyFont="1" applyFill="1" applyBorder="1" applyAlignment="1">
      <alignment horizontal="center" vertical="center"/>
    </xf>
    <xf numFmtId="3" fontId="31" fillId="6" borderId="101" xfId="11" applyNumberFormat="1" applyFont="1" applyFill="1" applyBorder="1" applyAlignment="1">
      <alignment horizontal="right" vertical="center"/>
    </xf>
    <xf numFmtId="3" fontId="31" fillId="6" borderId="108" xfId="11" applyNumberFormat="1" applyFont="1" applyFill="1" applyBorder="1" applyAlignment="1">
      <alignment horizontal="right" vertical="center"/>
    </xf>
    <xf numFmtId="3" fontId="16" fillId="0" borderId="0" xfId="11" applyNumberFormat="1" applyFont="1" applyFill="1" applyAlignment="1">
      <alignment vertical="center"/>
    </xf>
    <xf numFmtId="3" fontId="16" fillId="0" borderId="0" xfId="11" applyNumberFormat="1" applyFont="1" applyFill="1" applyBorder="1" applyAlignment="1">
      <alignment vertical="center"/>
    </xf>
    <xf numFmtId="3" fontId="50" fillId="6" borderId="121" xfId="11" applyNumberFormat="1" applyFont="1" applyFill="1" applyBorder="1" applyAlignment="1">
      <alignment horizontal="center" vertical="center" wrapText="1"/>
    </xf>
    <xf numFmtId="3" fontId="50" fillId="6" borderId="122" xfId="11" applyNumberFormat="1" applyFont="1" applyFill="1" applyBorder="1" applyAlignment="1">
      <alignment horizontal="center" vertical="center" wrapText="1"/>
    </xf>
    <xf numFmtId="3" fontId="50" fillId="6" borderId="123" xfId="11" applyNumberFormat="1" applyFont="1" applyFill="1" applyBorder="1" applyAlignment="1">
      <alignment horizontal="center" vertical="center" wrapText="1"/>
    </xf>
    <xf numFmtId="3" fontId="31" fillId="0" borderId="0" xfId="11" applyNumberFormat="1" applyFont="1" applyFill="1" applyBorder="1" applyAlignment="1">
      <alignment horizontal="right" vertical="center"/>
    </xf>
    <xf numFmtId="3" fontId="31" fillId="0" borderId="0" xfId="11" applyNumberFormat="1" applyFont="1" applyFill="1" applyBorder="1" applyAlignment="1">
      <alignment vertical="center"/>
    </xf>
    <xf numFmtId="0" fontId="16" fillId="0" borderId="0" xfId="11" applyFont="1" applyFill="1" applyBorder="1" applyAlignment="1">
      <alignment vertical="center"/>
    </xf>
    <xf numFmtId="0" fontId="16" fillId="0" borderId="0" xfId="11" applyFont="1" applyAlignment="1">
      <alignment vertical="center"/>
    </xf>
    <xf numFmtId="0" fontId="50" fillId="0" borderId="0" xfId="11" applyFont="1" applyFill="1" applyAlignment="1" applyProtection="1">
      <alignment horizontal="centerContinuous" vertical="center"/>
    </xf>
    <xf numFmtId="0" fontId="18" fillId="0" borderId="0" xfId="11" applyFont="1" applyFill="1" applyAlignment="1" applyProtection="1">
      <alignment horizontal="centerContinuous" vertical="center"/>
    </xf>
    <xf numFmtId="0" fontId="16" fillId="0" borderId="0" xfId="11" applyFont="1" applyAlignment="1">
      <alignment horizontal="centerContinuous" vertical="center"/>
    </xf>
    <xf numFmtId="0" fontId="50" fillId="0" borderId="0" xfId="11" applyFont="1" applyFill="1" applyAlignment="1">
      <alignment horizontal="centerContinuous"/>
    </xf>
    <xf numFmtId="0" fontId="18" fillId="0" borderId="0" xfId="11" applyFont="1" applyFill="1" applyAlignment="1">
      <alignment horizontal="centerContinuous" vertical="center"/>
    </xf>
    <xf numFmtId="0" fontId="18" fillId="0" borderId="0" xfId="11" applyFont="1" applyAlignment="1">
      <alignment horizontal="centerContinuous" vertical="center"/>
    </xf>
    <xf numFmtId="3" fontId="42" fillId="6" borderId="35" xfId="11" applyNumberFormat="1" applyFont="1" applyFill="1" applyBorder="1" applyAlignment="1">
      <alignment horizontal="center"/>
    </xf>
    <xf numFmtId="0" fontId="16" fillId="0" borderId="37" xfId="11" applyFont="1" applyFill="1" applyBorder="1" applyAlignment="1" applyProtection="1">
      <alignment horizontal="left"/>
    </xf>
    <xf numFmtId="3" fontId="16" fillId="0" borderId="37" xfId="11" applyNumberFormat="1" applyFont="1" applyFill="1" applyBorder="1" applyAlignment="1" applyProtection="1">
      <alignment horizontal="right"/>
    </xf>
    <xf numFmtId="0" fontId="16" fillId="0" borderId="36" xfId="11" applyFont="1" applyFill="1" applyBorder="1" applyAlignment="1" applyProtection="1">
      <alignment horizontal="left"/>
    </xf>
    <xf numFmtId="3" fontId="16" fillId="0" borderId="36" xfId="11" applyNumberFormat="1" applyFont="1" applyFill="1" applyBorder="1" applyAlignment="1" applyProtection="1">
      <alignment horizontal="right"/>
    </xf>
    <xf numFmtId="0" fontId="50" fillId="6" borderId="36" xfId="11" applyFont="1" applyFill="1" applyBorder="1" applyAlignment="1">
      <alignment horizontal="center"/>
    </xf>
    <xf numFmtId="3" fontId="18" fillId="6" borderId="36" xfId="11" applyNumberFormat="1" applyFont="1" applyFill="1" applyBorder="1" applyAlignment="1">
      <alignment horizontal="right"/>
    </xf>
    <xf numFmtId="0" fontId="18" fillId="0" borderId="0" xfId="11" applyFont="1" applyAlignment="1" applyProtection="1">
      <alignment horizontal="centerContinuous" vertical="center"/>
    </xf>
    <xf numFmtId="0" fontId="49" fillId="0" borderId="0" xfId="11" applyFont="1" applyFill="1" applyAlignment="1">
      <alignment horizontal="centerContinuous"/>
    </xf>
    <xf numFmtId="0" fontId="16" fillId="3" borderId="68" xfId="11" applyFont="1" applyFill="1" applyBorder="1" applyAlignment="1" applyProtection="1">
      <alignment horizontal="left"/>
    </xf>
    <xf numFmtId="0" fontId="9" fillId="2" borderId="0" xfId="1" applyFill="1" applyBorder="1" applyAlignment="1" applyProtection="1"/>
    <xf numFmtId="0" fontId="42" fillId="0" borderId="0" xfId="11" applyFont="1" applyAlignment="1">
      <alignment horizontal="centerContinuous"/>
    </xf>
    <xf numFmtId="0" fontId="49" fillId="0" borderId="0" xfId="11" applyFont="1" applyAlignment="1">
      <alignment horizontal="centerContinuous"/>
    </xf>
    <xf numFmtId="0" fontId="15" fillId="0" borderId="0" xfId="11" applyFont="1"/>
    <xf numFmtId="0" fontId="50" fillId="6" borderId="124" xfId="11" applyFont="1" applyFill="1" applyBorder="1" applyAlignment="1">
      <alignment horizontal="center" vertical="center" wrapText="1"/>
    </xf>
    <xf numFmtId="0" fontId="45" fillId="0" borderId="0" xfId="11" applyFont="1" applyAlignment="1">
      <alignment horizontal="center" vertical="center"/>
    </xf>
    <xf numFmtId="0" fontId="42" fillId="4" borderId="38" xfId="11" applyFont="1" applyFill="1" applyBorder="1" applyAlignment="1">
      <alignment horizontal="left" vertical="center" wrapText="1"/>
    </xf>
    <xf numFmtId="3" fontId="14" fillId="4" borderId="35" xfId="11" applyNumberFormat="1" applyFont="1" applyFill="1" applyBorder="1" applyAlignment="1">
      <alignment horizontal="center" vertical="center"/>
    </xf>
    <xf numFmtId="165" fontId="14" fillId="4" borderId="29" xfId="2" applyNumberFormat="1" applyFont="1" applyFill="1" applyBorder="1" applyAlignment="1">
      <alignment horizontal="right" vertical="center"/>
    </xf>
    <xf numFmtId="0" fontId="23" fillId="0" borderId="72" xfId="11" applyFont="1" applyBorder="1" applyAlignment="1">
      <alignment horizontal="left" wrapText="1"/>
    </xf>
    <xf numFmtId="3" fontId="16" fillId="0" borderId="71" xfId="11" applyNumberFormat="1" applyFont="1" applyBorder="1" applyAlignment="1">
      <alignment horizontal="center" vertical="center"/>
    </xf>
    <xf numFmtId="0" fontId="23" fillId="0" borderId="47" xfId="11" applyFont="1" applyBorder="1" applyAlignment="1">
      <alignment horizontal="left" wrapText="1"/>
    </xf>
    <xf numFmtId="3" fontId="16" fillId="0" borderId="37" xfId="11" applyNumberFormat="1" applyFont="1" applyBorder="1" applyAlignment="1">
      <alignment horizontal="center" vertical="center"/>
    </xf>
    <xf numFmtId="0" fontId="23" fillId="0" borderId="69" xfId="11" applyFont="1" applyBorder="1" applyAlignment="1">
      <alignment horizontal="left" wrapText="1"/>
    </xf>
    <xf numFmtId="3" fontId="16" fillId="0" borderId="36" xfId="11" applyNumberFormat="1" applyFont="1" applyBorder="1" applyAlignment="1">
      <alignment horizontal="center" vertical="center"/>
    </xf>
    <xf numFmtId="165" fontId="14" fillId="4" borderId="32" xfId="2" applyNumberFormat="1" applyFont="1" applyFill="1" applyBorder="1" applyAlignment="1">
      <alignment horizontal="right" vertical="center"/>
    </xf>
    <xf numFmtId="3" fontId="14" fillId="4" borderId="35" xfId="37" applyNumberFormat="1" applyFont="1" applyFill="1" applyBorder="1" applyAlignment="1">
      <alignment horizontal="center" vertical="center"/>
    </xf>
    <xf numFmtId="0" fontId="23" fillId="0" borderId="38" xfId="11" applyFont="1" applyBorder="1" applyAlignment="1">
      <alignment horizontal="left" wrapText="1"/>
    </xf>
    <xf numFmtId="3" fontId="16" fillId="0" borderId="35" xfId="11" applyNumberFormat="1" applyFont="1" applyBorder="1" applyAlignment="1">
      <alignment horizontal="center" vertical="center"/>
    </xf>
    <xf numFmtId="3" fontId="46" fillId="0" borderId="35" xfId="37" applyNumberFormat="1" applyFont="1" applyBorder="1" applyAlignment="1">
      <alignment horizontal="center" vertical="center"/>
    </xf>
    <xf numFmtId="0" fontId="42" fillId="4" borderId="69" xfId="11" applyFont="1" applyFill="1" applyBorder="1" applyAlignment="1">
      <alignment horizontal="left" vertical="center" wrapText="1"/>
    </xf>
    <xf numFmtId="3" fontId="14" fillId="4" borderId="36" xfId="11" applyNumberFormat="1" applyFont="1" applyFill="1" applyBorder="1" applyAlignment="1">
      <alignment horizontal="center" vertical="center"/>
    </xf>
    <xf numFmtId="0" fontId="8" fillId="0" borderId="0" xfId="11" applyAlignment="1">
      <alignment horizontal="center"/>
    </xf>
    <xf numFmtId="0" fontId="16" fillId="0" borderId="0" xfId="11" applyFont="1" applyFill="1" applyBorder="1" applyAlignment="1" applyProtection="1">
      <alignment horizontal="left"/>
    </xf>
    <xf numFmtId="0" fontId="45" fillId="0" borderId="0" xfId="11" applyNumberFormat="1" applyFont="1" applyFill="1" applyBorder="1" applyAlignment="1">
      <alignment horizontal="centerContinuous" wrapText="1"/>
    </xf>
    <xf numFmtId="0" fontId="8" fillId="0" borderId="0" xfId="11" applyFont="1" applyFill="1" applyBorder="1" applyAlignment="1"/>
    <xf numFmtId="0" fontId="9" fillId="0" borderId="0" xfId="1" applyFont="1" applyFill="1" applyAlignment="1" applyProtection="1"/>
    <xf numFmtId="0" fontId="67" fillId="0" borderId="0" xfId="11" applyFont="1" applyFill="1" applyBorder="1" applyAlignment="1"/>
    <xf numFmtId="3" fontId="45" fillId="0" borderId="0" xfId="11" applyNumberFormat="1" applyFont="1" applyFill="1" applyBorder="1" applyAlignment="1"/>
    <xf numFmtId="0" fontId="8" fillId="0" borderId="0" xfId="11" applyFont="1" applyFill="1" applyBorder="1"/>
    <xf numFmtId="2" fontId="45" fillId="0" borderId="0" xfId="11" applyNumberFormat="1" applyFont="1" applyFill="1" applyBorder="1" applyAlignment="1">
      <alignment horizontal="centerContinuous"/>
    </xf>
    <xf numFmtId="0" fontId="33" fillId="0" borderId="0" xfId="0" applyFont="1" applyFill="1"/>
    <xf numFmtId="43" fontId="23" fillId="3" borderId="37" xfId="2" applyFont="1" applyFill="1" applyBorder="1"/>
    <xf numFmtId="43" fontId="23" fillId="3" borderId="36" xfId="2" applyFont="1" applyFill="1" applyBorder="1"/>
    <xf numFmtId="165" fontId="16" fillId="3" borderId="125" xfId="2" applyNumberFormat="1" applyFont="1" applyFill="1" applyBorder="1" applyAlignment="1">
      <alignment horizontal="right"/>
    </xf>
    <xf numFmtId="165" fontId="23" fillId="3" borderId="20" xfId="2" applyNumberFormat="1" applyFont="1" applyFill="1" applyBorder="1"/>
    <xf numFmtId="0" fontId="68" fillId="3" borderId="0" xfId="0" applyFont="1" applyFill="1"/>
    <xf numFmtId="0" fontId="0" fillId="3" borderId="0" xfId="0" applyFill="1"/>
    <xf numFmtId="0" fontId="16" fillId="3" borderId="0" xfId="11" applyFont="1" applyFill="1"/>
    <xf numFmtId="3" fontId="16" fillId="3" borderId="0" xfId="11" applyNumberFormat="1" applyFont="1" applyFill="1"/>
    <xf numFmtId="3" fontId="18" fillId="6" borderId="40" xfId="11" applyNumberFormat="1" applyFont="1" applyFill="1" applyBorder="1" applyAlignment="1">
      <alignment horizontal="right"/>
    </xf>
    <xf numFmtId="3" fontId="18" fillId="6" borderId="41" xfId="11" applyNumberFormat="1" applyFont="1" applyFill="1" applyBorder="1" applyAlignment="1">
      <alignment horizontal="center" vertical="center" wrapText="1"/>
    </xf>
    <xf numFmtId="3" fontId="18" fillId="3" borderId="28" xfId="11" applyNumberFormat="1" applyFont="1" applyFill="1" applyBorder="1"/>
    <xf numFmtId="3" fontId="16" fillId="3" borderId="30" xfId="11" applyNumberFormat="1" applyFont="1" applyFill="1" applyBorder="1"/>
    <xf numFmtId="3" fontId="18" fillId="3" borderId="30" xfId="11" applyNumberFormat="1" applyFont="1" applyFill="1" applyBorder="1"/>
    <xf numFmtId="3" fontId="18" fillId="3" borderId="110" xfId="11" applyNumberFormat="1" applyFont="1" applyFill="1" applyBorder="1"/>
    <xf numFmtId="3" fontId="16" fillId="3" borderId="102" xfId="11" applyNumberFormat="1" applyFont="1" applyFill="1" applyBorder="1" applyAlignment="1">
      <alignment horizontal="right"/>
    </xf>
    <xf numFmtId="165" fontId="16" fillId="3" borderId="102" xfId="2" applyNumberFormat="1" applyFont="1" applyFill="1" applyBorder="1" applyAlignment="1">
      <alignment horizontal="right"/>
    </xf>
    <xf numFmtId="3" fontId="18" fillId="3" borderId="22" xfId="11" applyNumberFormat="1" applyFont="1" applyFill="1" applyBorder="1"/>
    <xf numFmtId="3" fontId="18" fillId="3" borderId="103" xfId="11" applyNumberFormat="1" applyFont="1" applyFill="1" applyBorder="1"/>
    <xf numFmtId="3" fontId="51" fillId="3" borderId="0" xfId="11" applyNumberFormat="1" applyFont="1" applyFill="1" applyBorder="1"/>
    <xf numFmtId="3" fontId="18" fillId="3" borderId="0" xfId="11" applyNumberFormat="1" applyFont="1" applyFill="1" applyBorder="1"/>
    <xf numFmtId="3" fontId="16" fillId="3" borderId="0" xfId="11" applyNumberFormat="1" applyFont="1" applyFill="1" applyBorder="1"/>
    <xf numFmtId="3" fontId="16" fillId="3" borderId="21" xfId="11" applyNumberFormat="1" applyFont="1" applyFill="1" applyBorder="1"/>
    <xf numFmtId="3" fontId="18" fillId="6" borderId="34" xfId="11" applyNumberFormat="1" applyFont="1" applyFill="1" applyBorder="1" applyAlignment="1">
      <alignment horizontal="center"/>
    </xf>
    <xf numFmtId="3" fontId="16" fillId="3" borderId="30" xfId="11" applyNumberFormat="1" applyFont="1" applyFill="1" applyBorder="1" applyAlignment="1">
      <alignment horizontal="right"/>
    </xf>
    <xf numFmtId="3" fontId="18" fillId="3" borderId="25" xfId="11" applyNumberFormat="1" applyFont="1" applyFill="1" applyBorder="1"/>
    <xf numFmtId="3" fontId="18" fillId="3" borderId="26" xfId="11" applyNumberFormat="1" applyFont="1" applyFill="1" applyBorder="1"/>
    <xf numFmtId="3" fontId="43" fillId="3" borderId="0" xfId="11" applyNumberFormat="1" applyFont="1" applyFill="1" applyAlignment="1">
      <alignment horizontal="centerContinuous"/>
    </xf>
    <xf numFmtId="3" fontId="18" fillId="3" borderId="40" xfId="11" applyNumberFormat="1" applyFont="1" applyFill="1" applyBorder="1" applyAlignment="1">
      <alignment horizontal="center" vertical="center" wrapText="1"/>
    </xf>
    <xf numFmtId="3" fontId="18" fillId="3" borderId="41" xfId="11" applyNumberFormat="1" applyFont="1" applyFill="1" applyBorder="1" applyAlignment="1">
      <alignment horizontal="center" vertical="center" wrapText="1"/>
    </xf>
    <xf numFmtId="0" fontId="38" fillId="3" borderId="0" xfId="11" applyFont="1" applyFill="1" applyBorder="1"/>
    <xf numFmtId="0" fontId="49" fillId="3" borderId="0" xfId="11" applyFont="1" applyFill="1"/>
    <xf numFmtId="0" fontId="50" fillId="3" borderId="0" xfId="11" applyFont="1" applyFill="1" applyBorder="1" applyAlignment="1">
      <alignment horizontal="centerContinuous" vertical="center"/>
    </xf>
    <xf numFmtId="0" fontId="49" fillId="3" borderId="0" xfId="11" applyFont="1" applyFill="1" applyAlignment="1">
      <alignment horizontal="centerContinuous" vertical="center"/>
    </xf>
    <xf numFmtId="0" fontId="50" fillId="3" borderId="0" xfId="11" applyFont="1" applyFill="1" applyBorder="1" applyAlignment="1">
      <alignment horizontal="centerContinuous"/>
    </xf>
    <xf numFmtId="0" fontId="18" fillId="3" borderId="21" xfId="11" applyFont="1" applyFill="1" applyBorder="1" applyAlignment="1">
      <alignment horizontal="centerContinuous"/>
    </xf>
    <xf numFmtId="0" fontId="50" fillId="6" borderId="34" xfId="11" applyFont="1" applyFill="1" applyBorder="1" applyAlignment="1">
      <alignment horizontal="center" vertical="center" wrapText="1"/>
    </xf>
    <xf numFmtId="0" fontId="50" fillId="6" borderId="49" xfId="11" applyFont="1" applyFill="1" applyBorder="1" applyAlignment="1">
      <alignment horizontal="center" vertical="center" wrapText="1"/>
    </xf>
    <xf numFmtId="0" fontId="18" fillId="3" borderId="29" xfId="11" applyFont="1" applyFill="1" applyBorder="1"/>
    <xf numFmtId="0" fontId="18" fillId="3" borderId="32" xfId="11" applyFont="1" applyFill="1" applyBorder="1"/>
    <xf numFmtId="0" fontId="16" fillId="3" borderId="32" xfId="11" applyFont="1" applyFill="1" applyBorder="1"/>
    <xf numFmtId="0" fontId="16" fillId="3" borderId="38" xfId="11" applyFont="1" applyFill="1" applyBorder="1"/>
    <xf numFmtId="3" fontId="18" fillId="3" borderId="21" xfId="11" applyNumberFormat="1" applyFont="1" applyFill="1" applyBorder="1"/>
    <xf numFmtId="0" fontId="52" fillId="3" borderId="0" xfId="11" applyFont="1" applyFill="1"/>
    <xf numFmtId="3" fontId="53" fillId="3" borderId="0" xfId="11" applyNumberFormat="1" applyFont="1" applyFill="1" applyBorder="1"/>
    <xf numFmtId="3" fontId="52" fillId="3" borderId="0" xfId="11" applyNumberFormat="1" applyFont="1" applyFill="1"/>
    <xf numFmtId="0" fontId="16" fillId="3" borderId="21" xfId="11" applyFont="1" applyFill="1" applyBorder="1"/>
    <xf numFmtId="3" fontId="18" fillId="3" borderId="32" xfId="11" applyNumberFormat="1" applyFont="1" applyFill="1" applyBorder="1"/>
    <xf numFmtId="3" fontId="16" fillId="3" borderId="32" xfId="11" applyNumberFormat="1" applyFont="1" applyFill="1" applyBorder="1"/>
    <xf numFmtId="0" fontId="51" fillId="3" borderId="0" xfId="11" applyFont="1" applyFill="1" applyAlignment="1"/>
    <xf numFmtId="3" fontId="49" fillId="3" borderId="0" xfId="11" applyNumberFormat="1" applyFont="1" applyFill="1" applyAlignment="1"/>
    <xf numFmtId="167" fontId="50" fillId="3" borderId="0" xfId="11" applyNumberFormat="1" applyFont="1" applyFill="1" applyBorder="1" applyAlignment="1">
      <alignment horizontal="centerContinuous" vertical="center"/>
    </xf>
    <xf numFmtId="0" fontId="42" fillId="3" borderId="0" xfId="11" applyNumberFormat="1" applyFont="1" applyFill="1" applyBorder="1" applyAlignment="1">
      <alignment horizontal="centerContinuous"/>
    </xf>
    <xf numFmtId="167" fontId="18" fillId="3" borderId="21" xfId="11" applyNumberFormat="1" applyFont="1" applyFill="1" applyBorder="1" applyAlignment="1">
      <alignment horizontal="centerContinuous"/>
    </xf>
    <xf numFmtId="0" fontId="16" fillId="3" borderId="20" xfId="11" applyFont="1" applyFill="1" applyBorder="1"/>
    <xf numFmtId="167" fontId="18" fillId="3" borderId="0" xfId="11" applyNumberFormat="1" applyFont="1" applyFill="1" applyBorder="1"/>
    <xf numFmtId="3" fontId="25" fillId="3" borderId="0" xfId="11" applyNumberFormat="1" applyFont="1" applyFill="1" applyBorder="1"/>
    <xf numFmtId="3" fontId="18" fillId="3" borderId="29" xfId="11" applyNumberFormat="1" applyFont="1" applyFill="1" applyBorder="1"/>
    <xf numFmtId="167" fontId="29" fillId="3" borderId="32" xfId="11" applyNumberFormat="1" applyFont="1" applyFill="1" applyBorder="1"/>
    <xf numFmtId="167" fontId="16" fillId="3" borderId="32" xfId="11" applyNumberFormat="1" applyFont="1" applyFill="1" applyBorder="1"/>
    <xf numFmtId="167" fontId="23" fillId="3" borderId="32" xfId="11" applyNumberFormat="1" applyFont="1" applyFill="1" applyBorder="1"/>
    <xf numFmtId="167" fontId="16" fillId="3" borderId="38" xfId="11" applyNumberFormat="1" applyFont="1" applyFill="1" applyBorder="1"/>
    <xf numFmtId="167" fontId="18" fillId="3" borderId="32" xfId="11" applyNumberFormat="1" applyFont="1" applyFill="1" applyBorder="1"/>
    <xf numFmtId="167" fontId="23" fillId="3" borderId="21" xfId="11" applyNumberFormat="1" applyFont="1" applyFill="1" applyBorder="1"/>
    <xf numFmtId="167" fontId="16" fillId="3" borderId="21" xfId="11" applyNumberFormat="1" applyFont="1" applyFill="1" applyBorder="1" applyAlignment="1">
      <alignment horizontal="right"/>
    </xf>
    <xf numFmtId="167" fontId="53" fillId="3" borderId="0" xfId="11" applyNumberFormat="1" applyFont="1" applyFill="1" applyAlignment="1"/>
    <xf numFmtId="167" fontId="49" fillId="3" borderId="0" xfId="11" applyNumberFormat="1" applyFont="1" applyFill="1"/>
    <xf numFmtId="167" fontId="33" fillId="3" borderId="0" xfId="11" applyNumberFormat="1" applyFont="1" applyFill="1" applyAlignment="1"/>
    <xf numFmtId="167" fontId="16" fillId="3" borderId="0" xfId="11" applyNumberFormat="1" applyFont="1" applyFill="1"/>
    <xf numFmtId="167" fontId="18" fillId="3" borderId="29" xfId="11" applyNumberFormat="1" applyFont="1" applyFill="1" applyBorder="1" applyAlignment="1">
      <alignment horizontal="centerContinuous"/>
    </xf>
    <xf numFmtId="0" fontId="16" fillId="3" borderId="29" xfId="11" applyFont="1" applyFill="1" applyBorder="1"/>
    <xf numFmtId="167" fontId="42" fillId="6" borderId="32" xfId="11" applyNumberFormat="1" applyFont="1" applyFill="1" applyBorder="1" applyAlignment="1">
      <alignment vertical="center"/>
    </xf>
    <xf numFmtId="167" fontId="25" fillId="3" borderId="29" xfId="11" applyNumberFormat="1" applyFont="1" applyFill="1" applyBorder="1" applyAlignment="1">
      <alignment vertical="center"/>
    </xf>
    <xf numFmtId="167" fontId="18" fillId="3" borderId="29" xfId="11" applyNumberFormat="1" applyFont="1" applyFill="1" applyBorder="1" applyAlignment="1">
      <alignment horizontal="center" vertical="center"/>
    </xf>
    <xf numFmtId="167" fontId="18" fillId="3" borderId="74" xfId="11" applyNumberFormat="1" applyFont="1" applyFill="1" applyBorder="1" applyAlignment="1">
      <alignment horizontal="center" vertical="center"/>
    </xf>
    <xf numFmtId="41" fontId="25" fillId="3" borderId="32" xfId="11" applyNumberFormat="1" applyFont="1" applyFill="1" applyBorder="1" applyAlignment="1">
      <alignment horizontal="right"/>
    </xf>
    <xf numFmtId="41" fontId="25" fillId="3" borderId="73" xfId="11" applyNumberFormat="1" applyFont="1" applyFill="1" applyBorder="1" applyAlignment="1">
      <alignment horizontal="right"/>
    </xf>
    <xf numFmtId="167" fontId="21" fillId="3" borderId="32" xfId="11" applyNumberFormat="1" applyFont="1" applyFill="1" applyBorder="1"/>
    <xf numFmtId="41" fontId="18" fillId="3" borderId="32" xfId="11" applyNumberFormat="1" applyFont="1" applyFill="1" applyBorder="1" applyAlignment="1">
      <alignment horizontal="right"/>
    </xf>
    <xf numFmtId="41" fontId="18" fillId="3" borderId="73" xfId="11" applyNumberFormat="1" applyFont="1" applyFill="1" applyBorder="1" applyAlignment="1">
      <alignment horizontal="right"/>
    </xf>
    <xf numFmtId="167" fontId="21" fillId="3" borderId="29" xfId="11" applyNumberFormat="1" applyFont="1" applyFill="1" applyBorder="1"/>
    <xf numFmtId="41" fontId="18" fillId="3" borderId="29" xfId="11" applyNumberFormat="1" applyFont="1" applyFill="1" applyBorder="1" applyAlignment="1">
      <alignment horizontal="right"/>
    </xf>
    <xf numFmtId="41" fontId="18" fillId="3" borderId="74" xfId="11" applyNumberFormat="1" applyFont="1" applyFill="1" applyBorder="1" applyAlignment="1">
      <alignment horizontal="right"/>
    </xf>
    <xf numFmtId="0" fontId="16" fillId="3" borderId="0" xfId="11" applyFont="1" applyFill="1" applyBorder="1"/>
    <xf numFmtId="0" fontId="16" fillId="3" borderId="47" xfId="11" applyFont="1" applyFill="1" applyBorder="1"/>
    <xf numFmtId="0" fontId="42" fillId="3" borderId="0" xfId="11" applyFont="1" applyFill="1" applyAlignment="1">
      <alignment horizontal="centerContinuous"/>
    </xf>
    <xf numFmtId="0" fontId="50" fillId="3" borderId="0" xfId="11" applyFont="1" applyFill="1" applyAlignment="1">
      <alignment horizontal="centerContinuous"/>
    </xf>
    <xf numFmtId="0" fontId="49" fillId="3" borderId="0" xfId="11" applyFont="1" applyFill="1" applyAlignment="1">
      <alignment horizontal="centerContinuous"/>
    </xf>
    <xf numFmtId="3" fontId="16" fillId="3" borderId="29" xfId="11" applyNumberFormat="1" applyFont="1" applyFill="1" applyBorder="1"/>
    <xf numFmtId="0" fontId="42" fillId="6" borderId="29" xfId="11" applyFont="1" applyFill="1" applyBorder="1" applyAlignment="1">
      <alignment horizontal="center" vertical="center" wrapText="1"/>
    </xf>
    <xf numFmtId="167" fontId="50" fillId="6" borderId="29" xfId="11" applyNumberFormat="1" applyFont="1" applyFill="1" applyBorder="1" applyAlignment="1">
      <alignment horizontal="center" vertical="center" wrapText="1"/>
    </xf>
    <xf numFmtId="0" fontId="20" fillId="3" borderId="29" xfId="11" applyFont="1" applyFill="1" applyBorder="1" applyAlignment="1">
      <alignment horizontal="left"/>
    </xf>
    <xf numFmtId="0" fontId="18" fillId="3" borderId="0" xfId="11" applyFont="1" applyFill="1" applyBorder="1"/>
    <xf numFmtId="0" fontId="18" fillId="3" borderId="29" xfId="11" applyFont="1" applyFill="1" applyBorder="1" applyAlignment="1">
      <alignment horizontal="left"/>
    </xf>
    <xf numFmtId="0" fontId="25" fillId="3" borderId="29" xfId="11" applyFont="1" applyFill="1" applyBorder="1" applyAlignment="1">
      <alignment horizontal="left"/>
    </xf>
    <xf numFmtId="0" fontId="42" fillId="3" borderId="0" xfId="11" applyFont="1" applyFill="1" applyAlignment="1">
      <alignment horizontal="centerContinuous" wrapText="1"/>
    </xf>
    <xf numFmtId="0" fontId="49" fillId="3" borderId="0" xfId="11" applyFont="1" applyFill="1" applyAlignment="1">
      <alignment horizontal="centerContinuous" wrapText="1"/>
    </xf>
    <xf numFmtId="0" fontId="49" fillId="3" borderId="0" xfId="11" applyFont="1" applyFill="1" applyBorder="1" applyAlignment="1">
      <alignment horizontal="centerContinuous"/>
    </xf>
    <xf numFmtId="3" fontId="50" fillId="6" borderId="29" xfId="11" applyNumberFormat="1" applyFont="1" applyFill="1" applyBorder="1" applyAlignment="1">
      <alignment horizontal="center" vertical="center" wrapText="1"/>
    </xf>
    <xf numFmtId="3" fontId="18" fillId="3" borderId="14" xfId="11" applyNumberFormat="1" applyFont="1" applyFill="1" applyBorder="1"/>
    <xf numFmtId="0" fontId="25" fillId="6" borderId="29" xfId="11" applyFont="1" applyFill="1" applyBorder="1" applyAlignment="1">
      <alignment horizontal="left" wrapText="1"/>
    </xf>
    <xf numFmtId="3" fontId="18" fillId="6" borderId="29" xfId="11" applyNumberFormat="1" applyFont="1" applyFill="1" applyBorder="1"/>
    <xf numFmtId="0" fontId="21" fillId="3" borderId="0" xfId="11" applyFont="1" applyFill="1" applyBorder="1"/>
    <xf numFmtId="0" fontId="16" fillId="3" borderId="0" xfId="11" applyFont="1" applyFill="1" applyAlignment="1">
      <alignment horizontal="center" vertical="center" wrapText="1"/>
    </xf>
    <xf numFmtId="0" fontId="42" fillId="6" borderId="0" xfId="11" applyFont="1" applyFill="1" applyBorder="1" applyAlignment="1">
      <alignment horizontal="left"/>
    </xf>
    <xf numFmtId="0" fontId="42" fillId="6" borderId="15" xfId="11" applyFont="1" applyFill="1" applyBorder="1" applyAlignment="1">
      <alignment horizontal="left"/>
    </xf>
    <xf numFmtId="167" fontId="50" fillId="6" borderId="24" xfId="11" applyNumberFormat="1" applyFont="1" applyFill="1" applyBorder="1" applyAlignment="1">
      <alignment horizontal="center"/>
    </xf>
    <xf numFmtId="3" fontId="25" fillId="3" borderId="14" xfId="11" applyNumberFormat="1" applyFont="1" applyFill="1" applyBorder="1"/>
    <xf numFmtId="167" fontId="21" fillId="3" borderId="0" xfId="11" applyNumberFormat="1" applyFont="1" applyFill="1" applyBorder="1"/>
    <xf numFmtId="167" fontId="16" fillId="3" borderId="29" xfId="11" applyNumberFormat="1" applyFont="1" applyFill="1" applyBorder="1"/>
    <xf numFmtId="3" fontId="25" fillId="3" borderId="29" xfId="11" applyNumberFormat="1" applyFont="1" applyFill="1" applyBorder="1"/>
    <xf numFmtId="167" fontId="16" fillId="3" borderId="0" xfId="11" applyNumberFormat="1" applyFont="1" applyFill="1" applyBorder="1"/>
    <xf numFmtId="167" fontId="16" fillId="3" borderId="109" xfId="11" applyNumberFormat="1" applyFont="1" applyFill="1" applyBorder="1"/>
    <xf numFmtId="3" fontId="18" fillId="3" borderId="109" xfId="11" applyNumberFormat="1" applyFont="1" applyFill="1" applyBorder="1"/>
    <xf numFmtId="0" fontId="18" fillId="3" borderId="0" xfId="11" applyFont="1" applyFill="1" applyBorder="1" applyAlignment="1">
      <alignment horizontal="left" wrapText="1"/>
    </xf>
    <xf numFmtId="0" fontId="16" fillId="3" borderId="0" xfId="11" applyFont="1" applyFill="1" applyBorder="1" applyAlignment="1">
      <alignment horizontal="left" wrapText="1"/>
    </xf>
    <xf numFmtId="167" fontId="16" fillId="3" borderId="0" xfId="11" applyNumberFormat="1" applyFont="1" applyFill="1" applyBorder="1" applyAlignment="1">
      <alignment horizontal="right"/>
    </xf>
    <xf numFmtId="167" fontId="16" fillId="3" borderId="29" xfId="11" applyNumberFormat="1" applyFont="1" applyFill="1" applyBorder="1" applyAlignment="1">
      <alignment horizontal="right"/>
    </xf>
    <xf numFmtId="0" fontId="18" fillId="3" borderId="0" xfId="11" applyFont="1" applyFill="1" applyBorder="1" applyAlignment="1">
      <alignment horizontal="left"/>
    </xf>
    <xf numFmtId="167" fontId="18" fillId="3" borderId="0" xfId="11" applyNumberFormat="1" applyFont="1" applyFill="1" applyBorder="1" applyAlignment="1">
      <alignment horizontal="right"/>
    </xf>
    <xf numFmtId="3" fontId="16" fillId="3" borderId="0" xfId="11" applyNumberFormat="1" applyFont="1" applyFill="1" applyAlignment="1">
      <alignment horizontal="right"/>
    </xf>
    <xf numFmtId="167" fontId="16" fillId="3" borderId="21" xfId="11" applyNumberFormat="1" applyFont="1" applyFill="1" applyBorder="1"/>
    <xf numFmtId="3" fontId="16" fillId="3" borderId="21" xfId="11" applyNumberFormat="1" applyFont="1" applyFill="1" applyBorder="1" applyAlignment="1">
      <alignment horizontal="right"/>
    </xf>
    <xf numFmtId="14" fontId="16" fillId="3" borderId="0" xfId="11" applyNumberFormat="1" applyFont="1" applyFill="1" applyBorder="1" applyAlignment="1">
      <alignment horizontal="left"/>
    </xf>
    <xf numFmtId="0" fontId="23" fillId="3" borderId="0" xfId="11" applyFont="1" applyFill="1"/>
    <xf numFmtId="0" fontId="23" fillId="3" borderId="29" xfId="11" applyFont="1" applyFill="1" applyBorder="1"/>
    <xf numFmtId="0" fontId="43" fillId="6" borderId="29" xfId="11" applyFont="1" applyFill="1" applyBorder="1" applyAlignment="1">
      <alignment horizontal="left"/>
    </xf>
    <xf numFmtId="0" fontId="42" fillId="6" borderId="29" xfId="11" applyFont="1" applyFill="1" applyBorder="1" applyAlignment="1">
      <alignment horizontal="left"/>
    </xf>
    <xf numFmtId="167" fontId="42" fillId="6" borderId="29" xfId="11" applyNumberFormat="1" applyFont="1" applyFill="1" applyBorder="1" applyAlignment="1">
      <alignment horizontal="center"/>
    </xf>
    <xf numFmtId="167" fontId="29" fillId="3" borderId="0" xfId="11" applyNumberFormat="1" applyFont="1" applyFill="1" applyBorder="1"/>
    <xf numFmtId="167" fontId="23" fillId="3" borderId="29" xfId="11" applyNumberFormat="1" applyFont="1" applyFill="1" applyBorder="1"/>
    <xf numFmtId="167" fontId="23" fillId="3" borderId="0" xfId="11" applyNumberFormat="1" applyFont="1" applyFill="1" applyBorder="1"/>
    <xf numFmtId="167" fontId="25" fillId="3" borderId="0" xfId="11" applyNumberFormat="1" applyFont="1" applyFill="1" applyBorder="1"/>
    <xf numFmtId="0" fontId="24" fillId="3" borderId="29" xfId="11" applyFont="1" applyFill="1" applyBorder="1"/>
    <xf numFmtId="3" fontId="23" fillId="3" borderId="0" xfId="11" applyNumberFormat="1" applyFont="1" applyFill="1" applyBorder="1"/>
    <xf numFmtId="0" fontId="24" fillId="3" borderId="0" xfId="11" applyFont="1" applyFill="1" applyBorder="1"/>
    <xf numFmtId="167" fontId="8" fillId="3" borderId="0" xfId="11" applyNumberFormat="1" applyFont="1" applyFill="1" applyBorder="1" applyAlignment="1">
      <alignment horizontal="right"/>
    </xf>
    <xf numFmtId="167" fontId="8" fillId="3" borderId="29" xfId="11" applyNumberFormat="1" applyFont="1" applyFill="1" applyBorder="1" applyAlignment="1">
      <alignment horizontal="right"/>
    </xf>
    <xf numFmtId="3" fontId="23" fillId="3" borderId="29" xfId="11" applyNumberFormat="1" applyFont="1" applyFill="1" applyBorder="1"/>
    <xf numFmtId="167" fontId="23" fillId="3" borderId="0" xfId="11" applyNumberFormat="1" applyFont="1" applyFill="1" applyBorder="1" applyAlignment="1">
      <alignment horizontal="right"/>
    </xf>
    <xf numFmtId="167" fontId="23" fillId="3" borderId="29" xfId="11" applyNumberFormat="1" applyFont="1" applyFill="1" applyBorder="1" applyAlignment="1">
      <alignment horizontal="right"/>
    </xf>
    <xf numFmtId="0" fontId="25" fillId="3" borderId="0" xfId="11" applyFont="1" applyFill="1" applyBorder="1"/>
    <xf numFmtId="167" fontId="25" fillId="3" borderId="0" xfId="11" applyNumberFormat="1" applyFont="1" applyFill="1" applyBorder="1" applyAlignment="1">
      <alignment horizontal="right"/>
    </xf>
    <xf numFmtId="3" fontId="23" fillId="3" borderId="0" xfId="11" applyNumberFormat="1" applyFont="1" applyFill="1" applyBorder="1" applyAlignment="1">
      <alignment horizontal="right"/>
    </xf>
    <xf numFmtId="3" fontId="8" fillId="3" borderId="0" xfId="11" applyNumberFormat="1" applyFont="1" applyFill="1" applyBorder="1" applyAlignment="1">
      <alignment horizontal="right"/>
    </xf>
    <xf numFmtId="0" fontId="22" fillId="3" borderId="0" xfId="11" applyFont="1" applyFill="1"/>
    <xf numFmtId="0" fontId="23" fillId="3" borderId="21" xfId="11" applyFont="1" applyFill="1" applyBorder="1"/>
    <xf numFmtId="167" fontId="42" fillId="6" borderId="24" xfId="11" applyNumberFormat="1" applyFont="1" applyFill="1" applyBorder="1" applyAlignment="1">
      <alignment vertical="center"/>
    </xf>
    <xf numFmtId="167" fontId="42" fillId="6" borderId="39" xfId="11" applyNumberFormat="1" applyFont="1" applyFill="1" applyBorder="1" applyAlignment="1">
      <alignment vertical="center"/>
    </xf>
    <xf numFmtId="167" fontId="50" fillId="6" borderId="51" xfId="11" applyNumberFormat="1" applyFont="1" applyFill="1" applyBorder="1" applyAlignment="1">
      <alignment horizontal="center" vertical="center"/>
    </xf>
    <xf numFmtId="167" fontId="50" fillId="6" borderId="39" xfId="11" applyNumberFormat="1" applyFont="1" applyFill="1" applyBorder="1" applyAlignment="1">
      <alignment horizontal="center" vertical="center"/>
    </xf>
    <xf numFmtId="41" fontId="18" fillId="3" borderId="52" xfId="11" applyNumberFormat="1" applyFont="1" applyFill="1" applyBorder="1" applyAlignment="1">
      <alignment horizontal="right"/>
    </xf>
    <xf numFmtId="41" fontId="18" fillId="3" borderId="0" xfId="11" applyNumberFormat="1" applyFont="1" applyFill="1" applyBorder="1" applyAlignment="1">
      <alignment horizontal="right"/>
    </xf>
    <xf numFmtId="167" fontId="21" fillId="3" borderId="21" xfId="11" applyNumberFormat="1" applyFont="1" applyFill="1" applyBorder="1"/>
    <xf numFmtId="41" fontId="18" fillId="3" borderId="53" xfId="11" applyNumberFormat="1" applyFont="1" applyFill="1" applyBorder="1" applyAlignment="1">
      <alignment horizontal="right"/>
    </xf>
    <xf numFmtId="41" fontId="18" fillId="3" borderId="21" xfId="11" applyNumberFormat="1" applyFont="1" applyFill="1" applyBorder="1" applyAlignment="1">
      <alignment horizontal="right"/>
    </xf>
    <xf numFmtId="167" fontId="18" fillId="6" borderId="34" xfId="11" applyNumberFormat="1" applyFont="1" applyFill="1" applyBorder="1"/>
    <xf numFmtId="41" fontId="25" fillId="6" borderId="54" xfId="11" applyNumberFormat="1" applyFont="1" applyFill="1" applyBorder="1" applyAlignment="1">
      <alignment horizontal="right"/>
    </xf>
    <xf numFmtId="41" fontId="25" fillId="6" borderId="34" xfId="11" applyNumberFormat="1" applyFont="1" applyFill="1" applyBorder="1" applyAlignment="1">
      <alignment horizontal="right"/>
    </xf>
    <xf numFmtId="3" fontId="8" fillId="0" borderId="0" xfId="11" applyNumberFormat="1" applyFont="1" applyBorder="1" applyAlignment="1"/>
    <xf numFmtId="3" fontId="8" fillId="0" borderId="47" xfId="11" applyNumberFormat="1" applyFont="1" applyBorder="1" applyAlignment="1"/>
    <xf numFmtId="0" fontId="8" fillId="0" borderId="0" xfId="11" applyFont="1" applyBorder="1" applyAlignment="1"/>
    <xf numFmtId="0" fontId="8" fillId="0" borderId="47" xfId="11" applyFont="1" applyBorder="1" applyAlignment="1"/>
    <xf numFmtId="3" fontId="8" fillId="0" borderId="21" xfId="11" applyNumberFormat="1" applyFont="1" applyBorder="1" applyAlignment="1"/>
    <xf numFmtId="0" fontId="8" fillId="0" borderId="21" xfId="11" applyFont="1" applyBorder="1" applyAlignment="1"/>
    <xf numFmtId="3" fontId="8" fillId="0" borderId="48" xfId="11" applyNumberFormat="1" applyFont="1" applyBorder="1" applyAlignment="1"/>
    <xf numFmtId="0" fontId="8" fillId="0" borderId="47" xfId="11" applyBorder="1" applyAlignment="1"/>
    <xf numFmtId="3" fontId="8" fillId="0" borderId="47" xfId="11" applyNumberFormat="1" applyBorder="1" applyAlignment="1"/>
    <xf numFmtId="3" fontId="8" fillId="0" borderId="48" xfId="11" applyNumberFormat="1" applyBorder="1" applyAlignment="1"/>
    <xf numFmtId="3" fontId="8" fillId="0" borderId="0" xfId="11" applyNumberFormat="1" applyBorder="1" applyAlignment="1"/>
    <xf numFmtId="3" fontId="8" fillId="0" borderId="21" xfId="11" applyNumberFormat="1" applyBorder="1" applyAlignment="1"/>
    <xf numFmtId="0" fontId="51" fillId="0" borderId="0" xfId="11" applyFont="1" applyBorder="1" applyAlignment="1"/>
    <xf numFmtId="0" fontId="49" fillId="0" borderId="0" xfId="11" applyFont="1" applyAlignment="1"/>
    <xf numFmtId="3" fontId="42" fillId="6" borderId="31" xfId="11" applyNumberFormat="1" applyFont="1" applyFill="1" applyBorder="1" applyAlignment="1">
      <alignment horizontal="center" vertical="center" wrapText="1"/>
    </xf>
    <xf numFmtId="0" fontId="47" fillId="3" borderId="0" xfId="11" applyFont="1" applyFill="1"/>
    <xf numFmtId="3" fontId="25" fillId="3" borderId="19" xfId="11" applyNumberFormat="1" applyFont="1" applyFill="1" applyBorder="1"/>
    <xf numFmtId="3" fontId="23" fillId="3" borderId="19" xfId="11" applyNumberFormat="1" applyFont="1" applyFill="1" applyBorder="1"/>
    <xf numFmtId="3" fontId="8" fillId="2" borderId="1" xfId="11" applyNumberFormat="1" applyFill="1" applyBorder="1"/>
    <xf numFmtId="3" fontId="8" fillId="2" borderId="1" xfId="11" applyNumberFormat="1" applyFont="1" applyFill="1" applyBorder="1"/>
    <xf numFmtId="0" fontId="25" fillId="3" borderId="0" xfId="11" applyFont="1" applyFill="1"/>
    <xf numFmtId="3" fontId="23" fillId="3" borderId="28" xfId="11" applyNumberFormat="1" applyFont="1" applyFill="1" applyBorder="1"/>
    <xf numFmtId="3" fontId="8" fillId="2" borderId="30" xfId="11" applyNumberFormat="1" applyFont="1" applyFill="1" applyBorder="1"/>
    <xf numFmtId="3" fontId="25" fillId="3" borderId="31" xfId="11" applyNumberFormat="1" applyFont="1" applyFill="1" applyBorder="1"/>
    <xf numFmtId="3" fontId="25" fillId="6" borderId="28" xfId="11" applyNumberFormat="1" applyFont="1" applyFill="1" applyBorder="1" applyAlignment="1">
      <alignment horizontal="center" vertical="center" wrapText="1"/>
    </xf>
    <xf numFmtId="165" fontId="25" fillId="0" borderId="55" xfId="2" applyNumberFormat="1" applyFont="1" applyFill="1" applyBorder="1"/>
    <xf numFmtId="165" fontId="23" fillId="0" borderId="20" xfId="2" applyNumberFormat="1" applyFont="1" applyFill="1" applyBorder="1"/>
    <xf numFmtId="3" fontId="25" fillId="3" borderId="6" xfId="11" applyNumberFormat="1" applyFont="1" applyFill="1" applyBorder="1"/>
    <xf numFmtId="3" fontId="25" fillId="3" borderId="10" xfId="11" applyNumberFormat="1" applyFont="1" applyFill="1" applyBorder="1"/>
    <xf numFmtId="165" fontId="25" fillId="3" borderId="126" xfId="2" applyNumberFormat="1" applyFont="1" applyFill="1" applyBorder="1"/>
    <xf numFmtId="3" fontId="16" fillId="2" borderId="1" xfId="11" applyNumberFormat="1" applyFont="1" applyFill="1" applyBorder="1"/>
    <xf numFmtId="3" fontId="16" fillId="2" borderId="30" xfId="11" applyNumberFormat="1" applyFont="1" applyFill="1" applyBorder="1"/>
    <xf numFmtId="3" fontId="25" fillId="3" borderId="28" xfId="11" applyNumberFormat="1" applyFont="1" applyFill="1" applyBorder="1"/>
    <xf numFmtId="3" fontId="46" fillId="2" borderId="1" xfId="11" applyNumberFormat="1" applyFont="1" applyFill="1" applyBorder="1"/>
    <xf numFmtId="3" fontId="18" fillId="6" borderId="28" xfId="11" applyNumberFormat="1" applyFont="1" applyFill="1" applyBorder="1" applyAlignment="1">
      <alignment horizontal="center" vertical="center" wrapText="1"/>
    </xf>
    <xf numFmtId="3" fontId="18" fillId="2" borderId="31" xfId="11" applyNumberFormat="1" applyFont="1" applyFill="1" applyBorder="1"/>
    <xf numFmtId="3" fontId="16" fillId="2" borderId="19" xfId="11" applyNumberFormat="1" applyFont="1" applyFill="1" applyBorder="1"/>
    <xf numFmtId="0" fontId="16" fillId="0" borderId="0" xfId="11" applyFont="1" applyBorder="1"/>
    <xf numFmtId="3" fontId="25" fillId="2" borderId="31" xfId="11" applyNumberFormat="1" applyFont="1" applyFill="1" applyBorder="1"/>
    <xf numFmtId="3" fontId="25" fillId="2" borderId="19" xfId="11" applyNumberFormat="1" applyFont="1" applyFill="1" applyBorder="1"/>
    <xf numFmtId="3" fontId="51" fillId="2" borderId="0" xfId="11" applyNumberFormat="1" applyFont="1" applyFill="1" applyBorder="1"/>
    <xf numFmtId="3" fontId="50" fillId="6" borderId="28" xfId="11" applyNumberFormat="1" applyFont="1" applyFill="1" applyBorder="1" applyAlignment="1">
      <alignment horizontal="center" vertical="center" wrapText="1"/>
    </xf>
    <xf numFmtId="3" fontId="18" fillId="2" borderId="28" xfId="11" applyNumberFormat="1" applyFont="1" applyFill="1" applyBorder="1" applyAlignment="1">
      <alignment horizontal="left"/>
    </xf>
    <xf numFmtId="3" fontId="16" fillId="0" borderId="0" xfId="11" applyNumberFormat="1" applyFont="1" applyBorder="1"/>
    <xf numFmtId="3" fontId="16" fillId="0" borderId="0" xfId="11" applyNumberFormat="1" applyFont="1"/>
    <xf numFmtId="0" fontId="18" fillId="0" borderId="19" xfId="11" applyFont="1" applyBorder="1"/>
    <xf numFmtId="165" fontId="20" fillId="0" borderId="1" xfId="2" applyNumberFormat="1" applyFont="1" applyFill="1" applyBorder="1"/>
    <xf numFmtId="0" fontId="18" fillId="0" borderId="28" xfId="11" applyFont="1" applyBorder="1"/>
    <xf numFmtId="0" fontId="16" fillId="0" borderId="19" xfId="11" applyFont="1" applyBorder="1"/>
    <xf numFmtId="0" fontId="16" fillId="0" borderId="28" xfId="11" applyFont="1" applyBorder="1"/>
    <xf numFmtId="0" fontId="16" fillId="0" borderId="56" xfId="11" applyFont="1" applyBorder="1"/>
    <xf numFmtId="3" fontId="16" fillId="2" borderId="57" xfId="11" applyNumberFormat="1" applyFont="1" applyFill="1" applyBorder="1"/>
    <xf numFmtId="3" fontId="16" fillId="0" borderId="1" xfId="11" applyNumberFormat="1" applyFont="1" applyBorder="1"/>
    <xf numFmtId="0" fontId="18" fillId="6" borderId="31" xfId="11" applyFont="1" applyFill="1" applyBorder="1" applyAlignment="1">
      <alignment horizontal="center" vertical="center" wrapText="1"/>
    </xf>
    <xf numFmtId="3" fontId="18" fillId="6" borderId="33" xfId="11" applyNumberFormat="1" applyFont="1" applyFill="1" applyBorder="1" applyAlignment="1">
      <alignment horizontal="center" vertical="center" wrapText="1"/>
    </xf>
    <xf numFmtId="3" fontId="18" fillId="6" borderId="55" xfId="11" applyNumberFormat="1" applyFont="1" applyFill="1" applyBorder="1" applyAlignment="1">
      <alignment horizontal="center" vertical="center" wrapText="1"/>
    </xf>
    <xf numFmtId="3" fontId="18" fillId="3" borderId="43" xfId="11" applyNumberFormat="1" applyFont="1" applyFill="1" applyBorder="1"/>
    <xf numFmtId="3" fontId="16" fillId="3" borderId="19" xfId="11" applyNumberFormat="1" applyFont="1" applyFill="1" applyBorder="1"/>
    <xf numFmtId="3" fontId="23" fillId="2" borderId="1" xfId="11" applyNumberFormat="1" applyFont="1" applyFill="1" applyBorder="1"/>
    <xf numFmtId="3" fontId="16" fillId="3" borderId="20" xfId="11" applyNumberFormat="1" applyFont="1" applyFill="1" applyBorder="1"/>
    <xf numFmtId="3" fontId="18" fillId="3" borderId="31" xfId="11" applyNumberFormat="1" applyFont="1" applyFill="1" applyBorder="1"/>
    <xf numFmtId="3" fontId="18" fillId="3" borderId="55" xfId="11" applyNumberFormat="1" applyFont="1" applyFill="1" applyBorder="1"/>
    <xf numFmtId="3" fontId="18" fillId="3" borderId="33" xfId="11" applyNumberFormat="1" applyFont="1" applyFill="1" applyBorder="1"/>
    <xf numFmtId="3" fontId="18" fillId="3" borderId="56" xfId="11" applyNumberFormat="1" applyFont="1" applyFill="1" applyBorder="1"/>
    <xf numFmtId="3" fontId="18" fillId="3" borderId="57" xfId="11" applyNumberFormat="1" applyFont="1" applyFill="1" applyBorder="1"/>
    <xf numFmtId="3" fontId="18" fillId="3" borderId="58" xfId="11" applyNumberFormat="1" applyFont="1" applyFill="1" applyBorder="1"/>
    <xf numFmtId="3" fontId="18" fillId="2" borderId="33" xfId="11" applyNumberFormat="1" applyFont="1" applyFill="1" applyBorder="1"/>
    <xf numFmtId="3" fontId="25" fillId="3" borderId="55" xfId="11" applyNumberFormat="1" applyFont="1" applyFill="1" applyBorder="1"/>
    <xf numFmtId="3" fontId="55" fillId="2" borderId="0" xfId="11" applyNumberFormat="1" applyFont="1" applyFill="1" applyBorder="1"/>
    <xf numFmtId="3" fontId="42" fillId="3" borderId="0" xfId="11" applyNumberFormat="1" applyFont="1" applyFill="1" applyBorder="1"/>
    <xf numFmtId="3" fontId="33" fillId="3" borderId="0" xfId="11" applyNumberFormat="1" applyFont="1" applyFill="1" applyBorder="1"/>
    <xf numFmtId="165" fontId="16" fillId="3" borderId="0" xfId="11" applyNumberFormat="1" applyFont="1" applyFill="1"/>
    <xf numFmtId="3" fontId="49" fillId="3" borderId="0" xfId="11" applyNumberFormat="1" applyFont="1" applyFill="1"/>
    <xf numFmtId="0" fontId="50" fillId="6" borderId="32" xfId="11" applyFont="1" applyFill="1" applyBorder="1" applyAlignment="1">
      <alignment horizontal="center" vertical="center" wrapText="1"/>
    </xf>
    <xf numFmtId="3" fontId="50" fillId="6" borderId="35" xfId="11" applyNumberFormat="1" applyFont="1" applyFill="1" applyBorder="1" applyAlignment="1">
      <alignment horizontal="center" vertical="center" wrapText="1"/>
    </xf>
    <xf numFmtId="3" fontId="20" fillId="3" borderId="32" xfId="11" applyNumberFormat="1" applyFont="1" applyFill="1" applyBorder="1" applyAlignment="1">
      <alignment horizontal="center"/>
    </xf>
    <xf numFmtId="0" fontId="20" fillId="3" borderId="0" xfId="11" applyFont="1" applyFill="1" applyBorder="1"/>
    <xf numFmtId="0" fontId="20" fillId="0" borderId="0" xfId="11" applyFont="1" applyBorder="1"/>
    <xf numFmtId="3" fontId="23" fillId="2" borderId="37" xfId="11" applyNumberFormat="1" applyFont="1" applyFill="1" applyBorder="1"/>
    <xf numFmtId="0" fontId="24" fillId="0" borderId="0" xfId="11" applyFont="1" applyBorder="1"/>
    <xf numFmtId="3" fontId="23" fillId="0" borderId="37" xfId="11" applyNumberFormat="1" applyFont="1" applyBorder="1"/>
    <xf numFmtId="0" fontId="24" fillId="3" borderId="17" xfId="11" applyFont="1" applyFill="1" applyBorder="1"/>
    <xf numFmtId="3" fontId="23" fillId="2" borderId="36" xfId="11" applyNumberFormat="1" applyFont="1" applyFill="1" applyBorder="1"/>
    <xf numFmtId="3" fontId="29" fillId="3" borderId="0" xfId="11" applyNumberFormat="1" applyFont="1" applyFill="1" applyBorder="1"/>
    <xf numFmtId="3" fontId="50" fillId="6" borderId="35" xfId="11" applyNumberFormat="1" applyFont="1" applyFill="1" applyBorder="1" applyAlignment="1">
      <alignment horizontal="center"/>
    </xf>
    <xf numFmtId="3" fontId="18" fillId="3" borderId="35" xfId="11" applyNumberFormat="1" applyFont="1" applyFill="1" applyBorder="1"/>
    <xf numFmtId="3" fontId="16" fillId="3" borderId="37" xfId="11" applyNumberFormat="1" applyFont="1" applyFill="1" applyBorder="1"/>
    <xf numFmtId="3" fontId="18" fillId="3" borderId="37" xfId="11" applyNumberFormat="1" applyFont="1" applyFill="1" applyBorder="1"/>
    <xf numFmtId="3" fontId="25" fillId="3" borderId="35" xfId="11" applyNumberFormat="1" applyFont="1" applyFill="1" applyBorder="1"/>
    <xf numFmtId="3" fontId="29" fillId="2" borderId="0" xfId="11" applyNumberFormat="1" applyFont="1" applyFill="1" applyBorder="1"/>
    <xf numFmtId="3" fontId="50" fillId="6" borderId="59" xfId="11" applyNumberFormat="1" applyFont="1" applyFill="1" applyBorder="1" applyAlignment="1">
      <alignment horizontal="center"/>
    </xf>
    <xf numFmtId="3" fontId="18" fillId="3" borderId="65" xfId="11" applyNumberFormat="1" applyFont="1" applyFill="1" applyBorder="1"/>
    <xf numFmtId="3" fontId="16" fillId="3" borderId="63" xfId="11" applyNumberFormat="1" applyFont="1" applyFill="1" applyBorder="1"/>
    <xf numFmtId="3" fontId="18" fillId="3" borderId="59" xfId="11" applyNumberFormat="1" applyFont="1" applyFill="1" applyBorder="1"/>
    <xf numFmtId="3" fontId="25" fillId="3" borderId="65" xfId="11" applyNumberFormat="1" applyFont="1" applyFill="1" applyBorder="1"/>
    <xf numFmtId="3" fontId="34" fillId="3" borderId="0" xfId="11" applyNumberFormat="1" applyFont="1" applyFill="1" applyBorder="1"/>
    <xf numFmtId="165" fontId="20" fillId="3" borderId="1" xfId="2" applyNumberFormat="1" applyFont="1" applyFill="1" applyBorder="1"/>
    <xf numFmtId="0" fontId="16" fillId="0" borderId="0" xfId="11" applyFont="1" applyFill="1" applyAlignment="1">
      <alignment horizontal="left"/>
    </xf>
    <xf numFmtId="0" fontId="16" fillId="0" borderId="21" xfId="11" applyFont="1" applyFill="1" applyBorder="1" applyAlignment="1">
      <alignment horizontal="centerContinuous"/>
    </xf>
    <xf numFmtId="3" fontId="42" fillId="10" borderId="89" xfId="11" applyNumberFormat="1" applyFont="1" applyFill="1" applyBorder="1" applyAlignment="1">
      <alignment horizontal="center" vertical="center"/>
    </xf>
    <xf numFmtId="3" fontId="42" fillId="10" borderId="85" xfId="11" applyNumberFormat="1" applyFont="1" applyFill="1" applyBorder="1" applyAlignment="1">
      <alignment horizontal="center" vertical="center"/>
    </xf>
    <xf numFmtId="3" fontId="42" fillId="10" borderId="90" xfId="11" applyNumberFormat="1" applyFont="1" applyFill="1" applyBorder="1" applyAlignment="1">
      <alignment horizontal="center" vertical="center"/>
    </xf>
    <xf numFmtId="0" fontId="16" fillId="0" borderId="0" xfId="11" applyFont="1" applyFill="1" applyBorder="1"/>
    <xf numFmtId="0" fontId="45" fillId="0" borderId="0" xfId="11" applyFont="1" applyFill="1" applyBorder="1" applyAlignment="1">
      <alignment horizontal="left"/>
    </xf>
    <xf numFmtId="0" fontId="14" fillId="0" borderId="95" xfId="11" applyFont="1" applyFill="1" applyBorder="1" applyAlignment="1">
      <alignment horizontal="left"/>
    </xf>
    <xf numFmtId="0" fontId="8" fillId="0" borderId="0" xfId="11" applyFont="1" applyFill="1" applyBorder="1" applyAlignment="1">
      <alignment horizontal="left"/>
    </xf>
    <xf numFmtId="0" fontId="50" fillId="0" borderId="97" xfId="11" applyFont="1" applyFill="1" applyBorder="1" applyAlignment="1">
      <alignment horizontal="left"/>
    </xf>
    <xf numFmtId="0" fontId="50" fillId="0" borderId="95" xfId="11" applyFont="1" applyFill="1" applyBorder="1" applyAlignment="1">
      <alignment horizontal="left"/>
    </xf>
    <xf numFmtId="0" fontId="50" fillId="0" borderId="114" xfId="11" applyFont="1" applyFill="1" applyBorder="1" applyAlignment="1">
      <alignment horizontal="left"/>
    </xf>
    <xf numFmtId="0" fontId="21" fillId="0" borderId="0" xfId="11" applyFont="1" applyFill="1" applyAlignment="1">
      <alignment horizontal="left"/>
    </xf>
    <xf numFmtId="3" fontId="16" fillId="0" borderId="0" xfId="11" applyNumberFormat="1" applyFont="1" applyFill="1" applyBorder="1"/>
    <xf numFmtId="0" fontId="42" fillId="0" borderId="0" xfId="11" applyFont="1" applyFill="1" applyBorder="1" applyAlignment="1">
      <alignment horizontal="centerContinuous"/>
    </xf>
    <xf numFmtId="0" fontId="50" fillId="0" borderId="0" xfId="11" applyFont="1" applyFill="1" applyBorder="1" applyAlignment="1">
      <alignment horizontal="centerContinuous"/>
    </xf>
    <xf numFmtId="165" fontId="16" fillId="0" borderId="80" xfId="11" applyNumberFormat="1" applyFont="1" applyFill="1" applyBorder="1"/>
    <xf numFmtId="0" fontId="16" fillId="0" borderId="80" xfId="11" applyFont="1" applyFill="1" applyBorder="1"/>
    <xf numFmtId="0" fontId="49" fillId="0" borderId="0" xfId="11" applyFont="1" applyFill="1"/>
    <xf numFmtId="0" fontId="49" fillId="0" borderId="0" xfId="11" applyFont="1" applyFill="1" applyAlignment="1">
      <alignment vertical="center"/>
    </xf>
    <xf numFmtId="3" fontId="16" fillId="0" borderId="80" xfId="11" applyNumberFormat="1" applyFont="1" applyFill="1" applyBorder="1"/>
    <xf numFmtId="0" fontId="51" fillId="0" borderId="0" xfId="11" applyFont="1" applyFill="1" applyAlignment="1">
      <alignment horizontal="left"/>
    </xf>
    <xf numFmtId="0" fontId="50" fillId="0" borderId="0" xfId="11" applyFont="1" applyFill="1" applyBorder="1" applyAlignment="1">
      <alignment horizontal="center"/>
    </xf>
    <xf numFmtId="0" fontId="49" fillId="0" borderId="0" xfId="11" applyFont="1" applyAlignment="1">
      <alignment horizontal="center" vertical="center"/>
    </xf>
    <xf numFmtId="165" fontId="18" fillId="0" borderId="82" xfId="2" applyNumberFormat="1" applyFont="1" applyBorder="1"/>
    <xf numFmtId="165" fontId="18" fillId="0" borderId="98" xfId="2" applyNumberFormat="1" applyFont="1" applyBorder="1"/>
    <xf numFmtId="165" fontId="18" fillId="0" borderId="83" xfId="2" applyNumberFormat="1" applyFont="1" applyBorder="1"/>
    <xf numFmtId="165" fontId="18" fillId="0" borderId="92" xfId="2" applyNumberFormat="1" applyFont="1" applyBorder="1"/>
    <xf numFmtId="165" fontId="18" fillId="0" borderId="80" xfId="2" applyNumberFormat="1" applyFont="1" applyBorder="1"/>
    <xf numFmtId="165" fontId="18" fillId="0" borderId="94" xfId="2" applyNumberFormat="1" applyFont="1" applyBorder="1"/>
    <xf numFmtId="165" fontId="18" fillId="0" borderId="81" xfId="2" applyNumberFormat="1" applyFont="1" applyBorder="1"/>
    <xf numFmtId="165" fontId="18" fillId="0" borderId="96" xfId="2" applyNumberFormat="1" applyFont="1" applyBorder="1"/>
    <xf numFmtId="165" fontId="18" fillId="0" borderId="84" xfId="2" applyNumberFormat="1" applyFont="1" applyBorder="1"/>
    <xf numFmtId="165" fontId="18" fillId="0" borderId="100" xfId="2" applyNumberFormat="1" applyFont="1" applyBorder="1"/>
    <xf numFmtId="3" fontId="14" fillId="0" borderId="82" xfId="2" applyNumberFormat="1" applyFont="1" applyFill="1" applyBorder="1" applyAlignment="1"/>
    <xf numFmtId="3" fontId="14" fillId="0" borderId="98" xfId="2" applyNumberFormat="1" applyFont="1" applyFill="1" applyBorder="1" applyAlignment="1"/>
    <xf numFmtId="3" fontId="18" fillId="0" borderId="82" xfId="11" applyNumberFormat="1" applyFont="1" applyBorder="1"/>
    <xf numFmtId="3" fontId="18" fillId="0" borderId="98" xfId="11" applyNumberFormat="1" applyFont="1" applyBorder="1"/>
    <xf numFmtId="3" fontId="16" fillId="0" borderId="80" xfId="2" applyNumberFormat="1" applyFont="1" applyFill="1" applyBorder="1"/>
    <xf numFmtId="3" fontId="16" fillId="0" borderId="94" xfId="2" applyNumberFormat="1" applyFont="1" applyFill="1" applyBorder="1"/>
    <xf numFmtId="3" fontId="18" fillId="0" borderId="83" xfId="11" applyNumberFormat="1" applyFont="1" applyBorder="1"/>
    <xf numFmtId="3" fontId="18" fillId="0" borderId="92" xfId="11" applyNumberFormat="1" applyFont="1" applyBorder="1"/>
    <xf numFmtId="3" fontId="18" fillId="0" borderId="80" xfId="11" applyNumberFormat="1" applyFont="1" applyBorder="1"/>
    <xf numFmtId="3" fontId="18" fillId="0" borderId="94" xfId="11" applyNumberFormat="1" applyFont="1" applyBorder="1"/>
    <xf numFmtId="3" fontId="18" fillId="0" borderId="81" xfId="2" applyNumberFormat="1" applyFont="1" applyFill="1" applyBorder="1"/>
    <xf numFmtId="3" fontId="18" fillId="0" borderId="96" xfId="2" applyNumberFormat="1" applyFont="1" applyFill="1" applyBorder="1"/>
    <xf numFmtId="3" fontId="18" fillId="0" borderId="81" xfId="11" applyNumberFormat="1" applyFont="1" applyBorder="1"/>
    <xf numFmtId="3" fontId="18" fillId="0" borderId="96" xfId="11" applyNumberFormat="1" applyFont="1" applyBorder="1"/>
    <xf numFmtId="3" fontId="50" fillId="0" borderId="84" xfId="2" applyNumberFormat="1" applyFont="1" applyFill="1" applyBorder="1"/>
    <xf numFmtId="3" fontId="50" fillId="0" borderId="100" xfId="2" applyNumberFormat="1" applyFont="1" applyFill="1" applyBorder="1"/>
    <xf numFmtId="3" fontId="50" fillId="0" borderId="84" xfId="11" applyNumberFormat="1" applyFont="1" applyBorder="1"/>
    <xf numFmtId="3" fontId="50" fillId="0" borderId="100" xfId="11" applyNumberFormat="1" applyFont="1" applyBorder="1"/>
    <xf numFmtId="3" fontId="18" fillId="0" borderId="80" xfId="2" applyNumberFormat="1" applyFont="1" applyFill="1" applyBorder="1"/>
    <xf numFmtId="3" fontId="18" fillId="0" borderId="94" xfId="2" applyNumberFormat="1" applyFont="1" applyFill="1" applyBorder="1"/>
    <xf numFmtId="3" fontId="16" fillId="0" borderId="127" xfId="11" applyNumberFormat="1" applyFont="1" applyBorder="1"/>
    <xf numFmtId="3" fontId="16" fillId="0" borderId="7" xfId="11" applyNumberFormat="1" applyFont="1" applyBorder="1"/>
    <xf numFmtId="0" fontId="46" fillId="0" borderId="71" xfId="38" applyFont="1" applyBorder="1" applyAlignment="1">
      <alignment horizontal="center"/>
    </xf>
    <xf numFmtId="0" fontId="46" fillId="0" borderId="37" xfId="38" applyFont="1" applyBorder="1" applyAlignment="1">
      <alignment horizontal="center"/>
    </xf>
    <xf numFmtId="0" fontId="46" fillId="0" borderId="36" xfId="38" applyFont="1" applyBorder="1" applyAlignment="1">
      <alignment horizontal="center"/>
    </xf>
    <xf numFmtId="0" fontId="9" fillId="3" borderId="0" xfId="1" applyFill="1" applyAlignment="1" applyProtection="1"/>
    <xf numFmtId="165" fontId="50" fillId="3" borderId="0" xfId="2" applyNumberFormat="1" applyFont="1" applyFill="1" applyBorder="1" applyAlignment="1">
      <alignment horizontal="left" vertical="center"/>
    </xf>
    <xf numFmtId="0" fontId="9" fillId="3" borderId="128" xfId="1" applyFill="1" applyBorder="1" applyAlignment="1" applyProtection="1"/>
    <xf numFmtId="0" fontId="9" fillId="3" borderId="0" xfId="1" applyFill="1" applyBorder="1" applyAlignment="1" applyProtection="1"/>
    <xf numFmtId="0" fontId="9" fillId="3" borderId="15" xfId="1" applyFill="1" applyBorder="1" applyAlignment="1" applyProtection="1"/>
    <xf numFmtId="3" fontId="18" fillId="3" borderId="128" xfId="11" applyNumberFormat="1" applyFont="1" applyFill="1" applyBorder="1"/>
    <xf numFmtId="165" fontId="18" fillId="3" borderId="128" xfId="2" applyNumberFormat="1" applyFont="1" applyFill="1" applyBorder="1"/>
    <xf numFmtId="3" fontId="25" fillId="3" borderId="128" xfId="11" applyNumberFormat="1" applyFont="1" applyFill="1" applyBorder="1"/>
    <xf numFmtId="165" fontId="25" fillId="3" borderId="102" xfId="2" applyNumberFormat="1" applyFont="1" applyFill="1" applyBorder="1"/>
    <xf numFmtId="165" fontId="25" fillId="3" borderId="110" xfId="2" applyNumberFormat="1" applyFont="1" applyFill="1" applyBorder="1"/>
    <xf numFmtId="165" fontId="25" fillId="3" borderId="109" xfId="2" applyNumberFormat="1" applyFont="1" applyFill="1" applyBorder="1"/>
    <xf numFmtId="165" fontId="25" fillId="3" borderId="125" xfId="2" applyNumberFormat="1" applyFont="1" applyFill="1" applyBorder="1"/>
    <xf numFmtId="165" fontId="25" fillId="3" borderId="127" xfId="2" applyNumberFormat="1" applyFont="1" applyFill="1" applyBorder="1"/>
    <xf numFmtId="165" fontId="23" fillId="3" borderId="110" xfId="2" applyNumberFormat="1" applyFont="1" applyFill="1" applyBorder="1"/>
    <xf numFmtId="165" fontId="25" fillId="3" borderId="129" xfId="2" applyNumberFormat="1" applyFont="1" applyFill="1" applyBorder="1"/>
    <xf numFmtId="165" fontId="25" fillId="3" borderId="130" xfId="2" applyNumberFormat="1" applyFont="1" applyFill="1" applyBorder="1"/>
    <xf numFmtId="165" fontId="25" fillId="3" borderId="131" xfId="2" applyNumberFormat="1" applyFont="1" applyFill="1" applyBorder="1"/>
    <xf numFmtId="3" fontId="20" fillId="3" borderId="0" xfId="11" applyNumberFormat="1" applyFont="1" applyFill="1" applyBorder="1" applyAlignment="1">
      <alignment horizontal="center"/>
    </xf>
    <xf numFmtId="0" fontId="16" fillId="3" borderId="0" xfId="11" applyFont="1" applyFill="1" applyBorder="1" applyAlignment="1">
      <alignment horizontal="center"/>
    </xf>
    <xf numFmtId="3" fontId="43" fillId="3" borderId="0" xfId="11" applyNumberFormat="1" applyFont="1" applyFill="1" applyAlignment="1">
      <alignment horizontal="center"/>
    </xf>
    <xf numFmtId="0" fontId="49" fillId="3" borderId="0" xfId="11" applyFont="1" applyFill="1" applyAlignment="1">
      <alignment horizontal="center"/>
    </xf>
    <xf numFmtId="3" fontId="43" fillId="3" borderId="0" xfId="11" applyNumberFormat="1" applyFont="1" applyFill="1" applyBorder="1" applyAlignment="1">
      <alignment horizontal="center"/>
    </xf>
    <xf numFmtId="0" fontId="49" fillId="3" borderId="0" xfId="11" applyFont="1" applyFill="1" applyBorder="1" applyAlignment="1">
      <alignment horizontal="center"/>
    </xf>
    <xf numFmtId="3" fontId="43" fillId="3" borderId="21" xfId="11" quotePrefix="1" applyNumberFormat="1" applyFont="1" applyFill="1" applyBorder="1" applyAlignment="1">
      <alignment horizontal="center"/>
    </xf>
    <xf numFmtId="167" fontId="50" fillId="6" borderId="73" xfId="11" applyNumberFormat="1" applyFont="1" applyFill="1" applyBorder="1" applyAlignment="1">
      <alignment horizontal="center" vertical="center"/>
    </xf>
    <xf numFmtId="167" fontId="50" fillId="6" borderId="32" xfId="11" applyNumberFormat="1" applyFont="1" applyFill="1" applyBorder="1" applyAlignment="1">
      <alignment horizontal="center" vertical="center"/>
    </xf>
    <xf numFmtId="167" fontId="50" fillId="6" borderId="38" xfId="11" applyNumberFormat="1" applyFont="1" applyFill="1" applyBorder="1" applyAlignment="1">
      <alignment horizontal="center" vertical="center"/>
    </xf>
    <xf numFmtId="167" fontId="50" fillId="6" borderId="31" xfId="11" applyNumberFormat="1" applyFont="1" applyFill="1" applyBorder="1" applyAlignment="1">
      <alignment horizontal="center" vertical="center"/>
    </xf>
    <xf numFmtId="0" fontId="25" fillId="3" borderId="0" xfId="11" applyFont="1" applyFill="1" applyBorder="1" applyAlignment="1">
      <alignment vertical="top" wrapText="1"/>
    </xf>
    <xf numFmtId="0" fontId="23" fillId="3" borderId="29" xfId="11" applyFont="1" applyFill="1" applyBorder="1" applyAlignment="1">
      <alignment vertical="top"/>
    </xf>
    <xf numFmtId="0" fontId="43" fillId="3" borderId="0" xfId="11" applyFont="1" applyFill="1" applyAlignment="1">
      <alignment horizontal="center" vertical="center" wrapText="1"/>
    </xf>
    <xf numFmtId="0" fontId="42" fillId="3" borderId="0" xfId="11" applyFont="1" applyFill="1" applyAlignment="1">
      <alignment horizontal="center" vertical="center" wrapText="1"/>
    </xf>
    <xf numFmtId="0" fontId="25" fillId="3" borderId="14" xfId="11" applyFont="1" applyFill="1" applyBorder="1" applyAlignment="1">
      <alignment horizontal="left" wrapText="1"/>
    </xf>
    <xf numFmtId="0" fontId="16" fillId="3" borderId="0" xfId="11" applyFont="1" applyFill="1" applyAlignment="1">
      <alignment wrapText="1"/>
    </xf>
    <xf numFmtId="0" fontId="23" fillId="3" borderId="0" xfId="11" applyFont="1" applyFill="1" applyBorder="1" applyAlignment="1">
      <alignment vertical="top"/>
    </xf>
    <xf numFmtId="0" fontId="18" fillId="3" borderId="0" xfId="11" applyFont="1" applyFill="1" applyBorder="1" applyAlignment="1">
      <alignment vertical="top" wrapText="1"/>
    </xf>
    <xf numFmtId="0" fontId="16" fillId="3" borderId="0" xfId="11" applyFont="1" applyFill="1" applyBorder="1" applyAlignment="1">
      <alignment vertical="top" wrapText="1"/>
    </xf>
    <xf numFmtId="0" fontId="23" fillId="3" borderId="14" xfId="11" applyFont="1" applyFill="1" applyBorder="1" applyAlignment="1">
      <alignment vertical="top" wrapText="1"/>
    </xf>
    <xf numFmtId="0" fontId="23" fillId="3" borderId="0" xfId="11" applyFont="1" applyFill="1" applyBorder="1" applyAlignment="1">
      <alignment vertical="top" wrapText="1"/>
    </xf>
    <xf numFmtId="0" fontId="20" fillId="3" borderId="0" xfId="11" applyFont="1" applyFill="1" applyBorder="1" applyAlignment="1">
      <alignment vertical="top" wrapText="1"/>
    </xf>
    <xf numFmtId="0" fontId="24" fillId="3" borderId="29" xfId="11" applyFont="1" applyFill="1" applyBorder="1" applyAlignment="1">
      <alignment vertical="top"/>
    </xf>
    <xf numFmtId="0" fontId="42" fillId="3" borderId="0" xfId="11" applyFont="1" applyFill="1" applyAlignment="1">
      <alignment horizontal="center"/>
    </xf>
    <xf numFmtId="0" fontId="20" fillId="3" borderId="0" xfId="11" applyFont="1" applyFill="1" applyBorder="1" applyAlignment="1">
      <alignment horizontal="left" wrapText="1"/>
    </xf>
    <xf numFmtId="0" fontId="24" fillId="3" borderId="0" xfId="11" applyFont="1" applyFill="1" applyBorder="1" applyAlignment="1">
      <alignment wrapText="1"/>
    </xf>
    <xf numFmtId="0" fontId="24" fillId="3" borderId="0" xfId="11" applyFont="1" applyFill="1" applyBorder="1" applyAlignment="1">
      <alignment vertical="top"/>
    </xf>
    <xf numFmtId="0" fontId="24" fillId="3" borderId="0" xfId="11" applyFont="1" applyFill="1" applyBorder="1" applyAlignment="1">
      <alignment vertical="top" wrapText="1"/>
    </xf>
    <xf numFmtId="0" fontId="24" fillId="3" borderId="0" xfId="11" applyFont="1" applyFill="1" applyBorder="1" applyAlignment="1">
      <alignment horizontal="left" wrapText="1"/>
    </xf>
    <xf numFmtId="0" fontId="43" fillId="3" borderId="0" xfId="11" applyFont="1" applyFill="1" applyAlignment="1">
      <alignment horizontal="center" wrapText="1"/>
    </xf>
    <xf numFmtId="167" fontId="50" fillId="6" borderId="50" xfId="11" applyNumberFormat="1" applyFont="1" applyFill="1" applyBorder="1" applyAlignment="1">
      <alignment horizontal="center" vertical="center"/>
    </xf>
    <xf numFmtId="167" fontId="50" fillId="6" borderId="44" xfId="11" applyNumberFormat="1" applyFont="1" applyFill="1" applyBorder="1" applyAlignment="1">
      <alignment horizontal="center" vertical="center"/>
    </xf>
    <xf numFmtId="167" fontId="50" fillId="6" borderId="45" xfId="11" applyNumberFormat="1" applyFont="1" applyFill="1" applyBorder="1" applyAlignment="1">
      <alignment horizontal="center" vertical="center"/>
    </xf>
    <xf numFmtId="0" fontId="51" fillId="0" borderId="0" xfId="11" applyFont="1" applyBorder="1" applyAlignment="1">
      <alignment horizontal="justify"/>
    </xf>
    <xf numFmtId="0" fontId="49" fillId="0" borderId="0" xfId="11" applyFont="1" applyAlignment="1"/>
    <xf numFmtId="0" fontId="51" fillId="0" borderId="0" xfId="11" applyFont="1" applyBorder="1" applyAlignment="1">
      <alignment horizontal="left" wrapText="1"/>
    </xf>
    <xf numFmtId="3" fontId="42" fillId="3" borderId="0" xfId="11" applyNumberFormat="1" applyFont="1" applyFill="1" applyAlignment="1">
      <alignment horizontal="center"/>
    </xf>
    <xf numFmtId="3" fontId="42" fillId="3" borderId="0" xfId="11" applyNumberFormat="1" applyFont="1" applyFill="1" applyBorder="1" applyAlignment="1">
      <alignment horizontal="center"/>
    </xf>
    <xf numFmtId="3" fontId="55" fillId="3" borderId="0" xfId="11" applyNumberFormat="1" applyFont="1" applyFill="1" applyBorder="1" applyAlignment="1"/>
    <xf numFmtId="3" fontId="55" fillId="3" borderId="18" xfId="11" applyNumberFormat="1" applyFont="1" applyFill="1" applyBorder="1" applyAlignment="1"/>
    <xf numFmtId="3" fontId="42" fillId="3" borderId="29" xfId="11" quotePrefix="1" applyNumberFormat="1" applyFont="1" applyFill="1" applyBorder="1" applyAlignment="1">
      <alignment horizontal="center"/>
    </xf>
    <xf numFmtId="3" fontId="55" fillId="3" borderId="0" xfId="11" applyNumberFormat="1" applyFont="1" applyFill="1" applyBorder="1" applyAlignment="1">
      <alignment horizontal="left" vertical="center" wrapText="1"/>
    </xf>
    <xf numFmtId="0" fontId="42" fillId="0" borderId="0" xfId="11" applyFont="1" applyAlignment="1">
      <alignment horizontal="center"/>
    </xf>
    <xf numFmtId="3" fontId="43" fillId="2" borderId="0" xfId="11" applyNumberFormat="1" applyFont="1" applyFill="1" applyBorder="1" applyAlignment="1">
      <alignment horizontal="center"/>
    </xf>
    <xf numFmtId="0" fontId="42" fillId="0" borderId="0" xfId="11" applyNumberFormat="1" applyFont="1" applyAlignment="1">
      <alignment horizontal="center"/>
    </xf>
    <xf numFmtId="3" fontId="43" fillId="3" borderId="0" xfId="11" quotePrefix="1" applyNumberFormat="1" applyFont="1" applyFill="1" applyBorder="1" applyAlignment="1">
      <alignment horizontal="center"/>
    </xf>
    <xf numFmtId="3" fontId="21" fillId="3" borderId="0" xfId="11" applyNumberFormat="1" applyFont="1" applyFill="1" applyBorder="1" applyAlignment="1">
      <alignment horizontal="justify" wrapText="1"/>
    </xf>
    <xf numFmtId="0" fontId="21" fillId="3" borderId="0" xfId="11" applyFont="1" applyFill="1" applyAlignment="1">
      <alignment horizontal="justify" wrapText="1"/>
    </xf>
    <xf numFmtId="0" fontId="43" fillId="2" borderId="0" xfId="0" applyFont="1" applyFill="1" applyBorder="1" applyAlignment="1">
      <alignment horizontal="center"/>
    </xf>
    <xf numFmtId="0" fontId="49" fillId="0" borderId="0" xfId="0" applyFont="1" applyAlignment="1">
      <alignment horizontal="center"/>
    </xf>
    <xf numFmtId="0" fontId="43" fillId="2" borderId="0" xfId="0" applyFont="1" applyFill="1" applyBorder="1" applyAlignment="1">
      <alignment horizontal="center" wrapText="1"/>
    </xf>
    <xf numFmtId="0" fontId="43" fillId="3" borderId="0" xfId="0" applyFont="1" applyFill="1" applyBorder="1" applyAlignment="1">
      <alignment horizontal="center"/>
    </xf>
    <xf numFmtId="0" fontId="49" fillId="3" borderId="0" xfId="0" applyFont="1" applyFill="1" applyAlignment="1">
      <alignment horizontal="center"/>
    </xf>
    <xf numFmtId="0" fontId="43" fillId="3" borderId="0" xfId="0" applyFont="1" applyFill="1" applyBorder="1" applyAlignment="1">
      <alignment horizontal="center" wrapText="1"/>
    </xf>
    <xf numFmtId="0" fontId="52" fillId="3" borderId="0" xfId="0" applyFont="1" applyFill="1" applyBorder="1" applyAlignment="1">
      <alignment vertical="center" wrapText="1"/>
    </xf>
    <xf numFmtId="0" fontId="49" fillId="3" borderId="0" xfId="0" applyFont="1" applyFill="1" applyAlignment="1">
      <alignment vertical="center" wrapText="1"/>
    </xf>
    <xf numFmtId="0" fontId="50" fillId="3" borderId="0" xfId="0" applyNumberFormat="1" applyFont="1" applyFill="1" applyBorder="1" applyAlignment="1">
      <alignment horizontal="center" wrapText="1"/>
    </xf>
    <xf numFmtId="0" fontId="50" fillId="3" borderId="29" xfId="0" applyNumberFormat="1" applyFont="1" applyFill="1" applyBorder="1" applyAlignment="1">
      <alignment horizontal="center" wrapText="1"/>
    </xf>
    <xf numFmtId="0" fontId="42" fillId="3" borderId="0" xfId="0" applyFont="1" applyFill="1" applyBorder="1" applyAlignment="1">
      <alignment horizontal="center"/>
    </xf>
    <xf numFmtId="0" fontId="43" fillId="3" borderId="0" xfId="0" applyNumberFormat="1" applyFont="1" applyFill="1" applyBorder="1" applyAlignment="1">
      <alignment horizontal="center"/>
    </xf>
    <xf numFmtId="0" fontId="42" fillId="3" borderId="0" xfId="0" applyFont="1" applyFill="1" applyBorder="1" applyAlignment="1">
      <alignment horizontal="center" wrapText="1"/>
    </xf>
    <xf numFmtId="0" fontId="42" fillId="3" borderId="0" xfId="0" applyNumberFormat="1" applyFont="1" applyFill="1" applyBorder="1" applyAlignment="1">
      <alignment horizontal="center" wrapText="1"/>
    </xf>
    <xf numFmtId="0" fontId="42" fillId="3" borderId="0" xfId="22" applyFont="1" applyFill="1" applyAlignment="1">
      <alignment horizontal="center"/>
    </xf>
    <xf numFmtId="0" fontId="42" fillId="0" borderId="0" xfId="22" applyFont="1" applyAlignment="1">
      <alignment horizontal="center"/>
    </xf>
    <xf numFmtId="0" fontId="49" fillId="0" borderId="0" xfId="11" applyFont="1" applyAlignment="1">
      <alignment horizontal="center"/>
    </xf>
    <xf numFmtId="0" fontId="42" fillId="2" borderId="0" xfId="11" applyFont="1" applyFill="1" applyBorder="1" applyAlignment="1">
      <alignment horizontal="center" wrapText="1"/>
    </xf>
    <xf numFmtId="0" fontId="12" fillId="0" borderId="0" xfId="0" applyFont="1" applyFill="1" applyBorder="1" applyAlignment="1">
      <alignment horizontal="left" wrapText="1"/>
    </xf>
    <xf numFmtId="0" fontId="43" fillId="3" borderId="0" xfId="1" applyFont="1" applyFill="1" applyBorder="1" applyAlignment="1" applyProtection="1">
      <alignment horizontal="center"/>
    </xf>
    <xf numFmtId="0" fontId="2" fillId="0" borderId="71" xfId="33" applyFont="1" applyBorder="1" applyAlignment="1">
      <alignment horizontal="center" vertical="center"/>
    </xf>
    <xf numFmtId="0" fontId="4" fillId="0" borderId="37" xfId="33" applyBorder="1" applyAlignment="1">
      <alignment horizontal="center" vertical="center"/>
    </xf>
    <xf numFmtId="0" fontId="4" fillId="0" borderId="79" xfId="33" applyBorder="1" applyAlignment="1">
      <alignment horizontal="center" vertical="center"/>
    </xf>
    <xf numFmtId="0" fontId="4" fillId="0" borderId="71" xfId="33" applyBorder="1" applyAlignment="1">
      <alignment horizontal="center" vertical="center"/>
    </xf>
    <xf numFmtId="0" fontId="4" fillId="0" borderId="78" xfId="33" applyBorder="1" applyAlignment="1">
      <alignment horizontal="center" vertical="center"/>
    </xf>
    <xf numFmtId="0" fontId="9" fillId="3" borderId="0" xfId="1" applyFill="1" applyBorder="1" applyAlignment="1" applyProtection="1">
      <alignment horizontal="left"/>
    </xf>
    <xf numFmtId="0" fontId="57" fillId="3" borderId="0" xfId="1" applyFont="1" applyFill="1" applyBorder="1" applyAlignment="1" applyProtection="1">
      <alignment horizontal="center"/>
    </xf>
    <xf numFmtId="0" fontId="4" fillId="0" borderId="71" xfId="33" applyBorder="1" applyAlignment="1">
      <alignment horizontal="center"/>
    </xf>
    <xf numFmtId="0" fontId="4" fillId="0" borderId="37" xfId="33" applyBorder="1" applyAlignment="1">
      <alignment horizontal="center"/>
    </xf>
    <xf numFmtId="0" fontId="4" fillId="0" borderId="78" xfId="33" applyBorder="1" applyAlignment="1">
      <alignment horizontal="center"/>
    </xf>
    <xf numFmtId="0" fontId="4" fillId="0" borderId="79" xfId="33" applyBorder="1" applyAlignment="1">
      <alignment horizontal="center"/>
    </xf>
    <xf numFmtId="0" fontId="18" fillId="6" borderId="112" xfId="11" applyFont="1" applyFill="1" applyBorder="1" applyAlignment="1">
      <alignment horizontal="left"/>
    </xf>
    <xf numFmtId="0" fontId="42" fillId="0" borderId="0" xfId="11" applyFont="1" applyFill="1" applyBorder="1" applyAlignment="1">
      <alignment horizontal="center"/>
    </xf>
    <xf numFmtId="0" fontId="50" fillId="0" borderId="0" xfId="11" applyFont="1" applyFill="1" applyBorder="1" applyAlignment="1">
      <alignment horizontal="center"/>
    </xf>
    <xf numFmtId="0" fontId="18" fillId="6" borderId="111" xfId="11" applyFont="1" applyFill="1" applyBorder="1" applyAlignment="1">
      <alignment horizontal="left"/>
    </xf>
    <xf numFmtId="0" fontId="42" fillId="0" borderId="0" xfId="11" applyFont="1" applyFill="1" applyBorder="1" applyAlignment="1">
      <alignment horizontal="center" vertical="center" wrapText="1"/>
    </xf>
    <xf numFmtId="2" fontId="50" fillId="0" borderId="0" xfId="11" applyNumberFormat="1" applyFont="1" applyFill="1" applyBorder="1" applyAlignment="1">
      <alignment horizontal="center" vertical="center"/>
    </xf>
    <xf numFmtId="0" fontId="50" fillId="0" borderId="29" xfId="11" applyFont="1" applyFill="1" applyBorder="1" applyAlignment="1">
      <alignment horizontal="center" vertical="center"/>
    </xf>
    <xf numFmtId="0" fontId="50" fillId="10" borderId="85" xfId="11" applyFont="1" applyFill="1" applyBorder="1" applyAlignment="1">
      <alignment horizontal="center"/>
    </xf>
    <xf numFmtId="0" fontId="50" fillId="10" borderId="90" xfId="11" applyFont="1" applyFill="1" applyBorder="1" applyAlignment="1">
      <alignment horizontal="center"/>
    </xf>
    <xf numFmtId="0" fontId="42" fillId="0" borderId="0" xfId="11" applyFont="1" applyFill="1" applyBorder="1" applyAlignment="1">
      <alignment horizontal="left"/>
    </xf>
    <xf numFmtId="3" fontId="50" fillId="10" borderId="89" xfId="11" applyNumberFormat="1" applyFont="1" applyFill="1" applyBorder="1" applyAlignment="1">
      <alignment horizontal="center" vertical="center"/>
    </xf>
    <xf numFmtId="3" fontId="50" fillId="10" borderId="97" xfId="11" applyNumberFormat="1" applyFont="1" applyFill="1" applyBorder="1" applyAlignment="1">
      <alignment horizontal="center" vertical="center"/>
    </xf>
    <xf numFmtId="3" fontId="50" fillId="10" borderId="85" xfId="11" applyNumberFormat="1" applyFont="1" applyFill="1" applyBorder="1" applyAlignment="1">
      <alignment horizontal="center" vertical="center"/>
    </xf>
    <xf numFmtId="0" fontId="16" fillId="0" borderId="0" xfId="11" applyNumberFormat="1" applyFont="1" applyBorder="1" applyAlignment="1">
      <alignment horizontal="left" vertical="center" wrapText="1"/>
    </xf>
    <xf numFmtId="0" fontId="42" fillId="0" borderId="116" xfId="11" applyFont="1" applyFill="1" applyBorder="1" applyAlignment="1">
      <alignment horizontal="left"/>
    </xf>
    <xf numFmtId="3" fontId="50" fillId="10" borderId="117" xfId="11" applyNumberFormat="1" applyFont="1" applyFill="1" applyBorder="1" applyAlignment="1">
      <alignment horizontal="center" vertical="center"/>
    </xf>
    <xf numFmtId="3" fontId="50" fillId="10" borderId="95" xfId="11" applyNumberFormat="1" applyFont="1" applyFill="1" applyBorder="1" applyAlignment="1">
      <alignment horizontal="center" vertical="center"/>
    </xf>
    <xf numFmtId="3" fontId="50" fillId="10" borderId="90" xfId="11" applyNumberFormat="1" applyFont="1" applyFill="1" applyBorder="1" applyAlignment="1">
      <alignment horizontal="center" vertical="center"/>
    </xf>
    <xf numFmtId="0" fontId="50" fillId="10" borderId="118" xfId="11" applyFont="1" applyFill="1" applyBorder="1" applyAlignment="1">
      <alignment horizontal="center"/>
    </xf>
    <xf numFmtId="0" fontId="16" fillId="0" borderId="119" xfId="11" applyNumberFormat="1" applyFont="1" applyBorder="1" applyAlignment="1">
      <alignment horizontal="left" vertical="center" wrapText="1"/>
    </xf>
    <xf numFmtId="3" fontId="50" fillId="0" borderId="0" xfId="11" applyNumberFormat="1" applyFont="1" applyFill="1" applyAlignment="1">
      <alignment horizontal="center" vertical="center"/>
    </xf>
    <xf numFmtId="1" fontId="50" fillId="0" borderId="0" xfId="11" applyNumberFormat="1" applyFont="1" applyFill="1" applyAlignment="1">
      <alignment horizontal="center" vertical="center"/>
    </xf>
    <xf numFmtId="0" fontId="50" fillId="0" borderId="0" xfId="11" applyFont="1" applyFill="1" applyAlignment="1">
      <alignment horizontal="center" vertical="center"/>
    </xf>
    <xf numFmtId="17" fontId="50" fillId="0" borderId="0" xfId="11" applyNumberFormat="1" applyFont="1" applyFill="1" applyBorder="1" applyAlignment="1">
      <alignment horizontal="center" vertical="center"/>
    </xf>
    <xf numFmtId="3" fontId="43" fillId="0" borderId="0" xfId="5" applyNumberFormat="1" applyFont="1" applyFill="1" applyAlignment="1">
      <alignment horizontal="center" vertical="center" wrapText="1"/>
    </xf>
    <xf numFmtId="0" fontId="50" fillId="0" borderId="0" xfId="11" applyFont="1" applyAlignment="1">
      <alignment horizontal="center" vertical="top" wrapText="1"/>
    </xf>
    <xf numFmtId="0" fontId="49" fillId="0" borderId="0" xfId="11" applyFont="1" applyAlignment="1">
      <alignment horizontal="center" wrapText="1"/>
    </xf>
    <xf numFmtId="0" fontId="15" fillId="0" borderId="0" xfId="11" applyFont="1" applyAlignment="1">
      <alignment horizontal="center" wrapText="1"/>
    </xf>
    <xf numFmtId="0" fontId="21" fillId="3" borderId="0" xfId="11" applyFont="1" applyFill="1"/>
    <xf numFmtId="4" fontId="69" fillId="0" borderId="0" xfId="0" applyNumberFormat="1" applyFont="1" applyBorder="1" applyAlignment="1">
      <alignment horizontal="right" vertical="center" wrapText="1"/>
    </xf>
    <xf numFmtId="0" fontId="8" fillId="0" borderId="71" xfId="0" applyFont="1" applyBorder="1" applyAlignment="1">
      <alignment horizontal="center" vertical="center" wrapText="1"/>
    </xf>
    <xf numFmtId="0" fontId="0" fillId="0" borderId="37" xfId="0" applyBorder="1" applyAlignment="1">
      <alignment horizontal="center" vertical="center" wrapText="1"/>
    </xf>
    <xf numFmtId="0" fontId="0" fillId="0" borderId="36" xfId="0" applyBorder="1" applyAlignment="1">
      <alignment horizontal="center" vertical="center" wrapText="1"/>
    </xf>
    <xf numFmtId="0" fontId="1" fillId="0" borderId="71" xfId="33" applyFont="1" applyBorder="1" applyAlignment="1">
      <alignment horizontal="center" vertical="center"/>
    </xf>
    <xf numFmtId="165" fontId="16" fillId="0" borderId="0" xfId="11" applyNumberFormat="1" applyFont="1" applyFill="1"/>
    <xf numFmtId="0" fontId="16" fillId="0" borderId="80" xfId="0" applyFont="1" applyFill="1" applyBorder="1"/>
    <xf numFmtId="169" fontId="16" fillId="0" borderId="0" xfId="2" applyNumberFormat="1" applyFont="1" applyFill="1" applyAlignment="1">
      <alignment vertical="center"/>
    </xf>
    <xf numFmtId="165" fontId="16" fillId="0" borderId="0" xfId="2" applyNumberFormat="1" applyFont="1" applyFill="1" applyAlignment="1">
      <alignment vertical="center"/>
    </xf>
    <xf numFmtId="0" fontId="14" fillId="0" borderId="97" xfId="0" applyFont="1" applyFill="1" applyBorder="1" applyAlignment="1">
      <alignment horizontal="left"/>
    </xf>
    <xf numFmtId="0" fontId="16" fillId="0" borderId="93" xfId="0" applyFont="1" applyFill="1" applyBorder="1" applyAlignment="1">
      <alignment horizontal="left"/>
    </xf>
    <xf numFmtId="0" fontId="18" fillId="0" borderId="95" xfId="0" applyFont="1" applyFill="1" applyBorder="1" applyAlignment="1">
      <alignment horizontal="left"/>
    </xf>
    <xf numFmtId="0" fontId="50" fillId="0" borderId="99" xfId="0" applyFont="1" applyFill="1" applyBorder="1" applyAlignment="1">
      <alignment horizontal="left"/>
    </xf>
    <xf numFmtId="165" fontId="16" fillId="0" borderId="0" xfId="11" applyNumberFormat="1" applyFont="1"/>
    <xf numFmtId="3" fontId="8" fillId="0" borderId="83" xfId="0" applyNumberFormat="1" applyFont="1" applyFill="1" applyBorder="1" applyAlignment="1">
      <alignment vertical="center"/>
    </xf>
    <xf numFmtId="3" fontId="8" fillId="0" borderId="80" xfId="0" applyNumberFormat="1" applyFont="1" applyFill="1" applyBorder="1" applyAlignment="1">
      <alignment vertical="center"/>
    </xf>
    <xf numFmtId="3" fontId="8" fillId="0" borderId="81" xfId="0" applyNumberFormat="1" applyFont="1" applyFill="1" applyBorder="1" applyAlignment="1">
      <alignment vertical="center"/>
    </xf>
    <xf numFmtId="3" fontId="45" fillId="0" borderId="82" xfId="0" applyNumberFormat="1" applyFont="1" applyFill="1" applyBorder="1" applyAlignment="1">
      <alignment vertical="center"/>
    </xf>
    <xf numFmtId="3" fontId="45" fillId="0" borderId="85" xfId="0" applyNumberFormat="1" applyFont="1" applyFill="1" applyBorder="1" applyAlignment="1">
      <alignment vertical="center"/>
    </xf>
    <xf numFmtId="3" fontId="45" fillId="0" borderId="85" xfId="0" applyNumberFormat="1" applyFont="1" applyBorder="1" applyAlignment="1">
      <alignment vertical="center"/>
    </xf>
    <xf numFmtId="3" fontId="8" fillId="0" borderId="83" xfId="0" applyNumberFormat="1" applyFont="1" applyBorder="1" applyAlignment="1">
      <alignment vertical="center"/>
    </xf>
    <xf numFmtId="3" fontId="0" fillId="0" borderId="83" xfId="0" applyNumberFormat="1" applyBorder="1" applyAlignment="1">
      <alignment vertical="center"/>
    </xf>
    <xf numFmtId="3" fontId="8" fillId="0" borderId="80" xfId="0" applyNumberFormat="1" applyFont="1" applyBorder="1" applyAlignment="1">
      <alignment vertical="center"/>
    </xf>
    <xf numFmtId="3" fontId="0" fillId="0" borderId="80" xfId="0" applyNumberFormat="1" applyBorder="1" applyAlignment="1">
      <alignment vertical="center"/>
    </xf>
    <xf numFmtId="3" fontId="8" fillId="0" borderId="81" xfId="0" applyNumberFormat="1" applyFont="1" applyBorder="1" applyAlignment="1">
      <alignment vertical="center"/>
    </xf>
    <xf numFmtId="3" fontId="0" fillId="0" borderId="81" xfId="0" applyNumberFormat="1" applyBorder="1" applyAlignment="1">
      <alignment vertical="center"/>
    </xf>
    <xf numFmtId="165" fontId="64" fillId="0" borderId="0" xfId="2" applyNumberFormat="1" applyFont="1" applyFill="1" applyAlignment="1">
      <alignment vertical="center"/>
    </xf>
    <xf numFmtId="0" fontId="63" fillId="3" borderId="93" xfId="11" applyNumberFormat="1" applyFont="1" applyFill="1" applyBorder="1" applyAlignment="1">
      <alignment horizontal="right" vertical="center"/>
    </xf>
    <xf numFmtId="3" fontId="8" fillId="3" borderId="93" xfId="11" applyNumberFormat="1" applyFont="1" applyFill="1" applyBorder="1" applyAlignment="1">
      <alignment vertical="center" wrapText="1"/>
    </xf>
    <xf numFmtId="3" fontId="8" fillId="3" borderId="80" xfId="11" applyNumberFormat="1" applyFont="1" applyFill="1" applyBorder="1" applyAlignment="1">
      <alignment vertical="center"/>
    </xf>
    <xf numFmtId="3" fontId="8" fillId="3" borderId="80" xfId="0" applyNumberFormat="1" applyFont="1" applyFill="1" applyBorder="1" applyAlignment="1">
      <alignment vertical="center"/>
    </xf>
    <xf numFmtId="3" fontId="45" fillId="3" borderId="94" xfId="11" applyNumberFormat="1" applyFont="1" applyFill="1" applyBorder="1" applyAlignment="1">
      <alignment vertical="center"/>
    </xf>
    <xf numFmtId="165" fontId="64" fillId="3" borderId="0" xfId="2" applyNumberFormat="1" applyFont="1" applyFill="1" applyAlignment="1">
      <alignment vertical="center"/>
    </xf>
    <xf numFmtId="0" fontId="8" fillId="3" borderId="0" xfId="11" applyFont="1" applyFill="1" applyAlignment="1">
      <alignment vertical="center"/>
    </xf>
    <xf numFmtId="3" fontId="45" fillId="0" borderId="85" xfId="0" applyNumberFormat="1" applyFont="1" applyFill="1" applyBorder="1"/>
    <xf numFmtId="3" fontId="8" fillId="0" borderId="83" xfId="0" applyNumberFormat="1" applyFont="1" applyFill="1" applyBorder="1"/>
    <xf numFmtId="3" fontId="8" fillId="0" borderId="80" xfId="0" applyNumberFormat="1" applyFont="1" applyFill="1" applyBorder="1"/>
    <xf numFmtId="3" fontId="8" fillId="0" borderId="81" xfId="0" applyNumberFormat="1" applyFont="1" applyFill="1" applyBorder="1"/>
    <xf numFmtId="3" fontId="45" fillId="0" borderId="82" xfId="0" applyNumberFormat="1" applyFont="1" applyFill="1" applyBorder="1"/>
    <xf numFmtId="3" fontId="45" fillId="0" borderId="84" xfId="0" applyNumberFormat="1" applyFont="1" applyFill="1" applyBorder="1"/>
    <xf numFmtId="165" fontId="8" fillId="0" borderId="0" xfId="2" applyNumberFormat="1" applyFont="1" applyFill="1" applyAlignment="1">
      <alignment horizontal="center" vertical="center"/>
    </xf>
    <xf numFmtId="3" fontId="16" fillId="0" borderId="80" xfId="0" applyNumberFormat="1" applyFont="1" applyFill="1" applyBorder="1" applyAlignment="1">
      <alignment horizontal="right" vertical="center"/>
    </xf>
    <xf numFmtId="3" fontId="16" fillId="0" borderId="81" xfId="0" applyNumberFormat="1" applyFont="1" applyFill="1" applyBorder="1" applyAlignment="1">
      <alignment horizontal="right" vertical="center"/>
    </xf>
    <xf numFmtId="3" fontId="18" fillId="0" borderId="82" xfId="0" applyNumberFormat="1" applyFont="1" applyFill="1" applyBorder="1" applyAlignment="1">
      <alignment horizontal="right" vertical="center"/>
    </xf>
    <xf numFmtId="3" fontId="18" fillId="0" borderId="115" xfId="0" applyNumberFormat="1" applyFont="1" applyFill="1" applyBorder="1" applyAlignment="1">
      <alignment horizontal="right" vertical="center"/>
    </xf>
    <xf numFmtId="3" fontId="31" fillId="6" borderId="101" xfId="0" applyNumberFormat="1" applyFont="1" applyFill="1" applyBorder="1" applyAlignment="1">
      <alignment horizontal="right" vertical="center"/>
    </xf>
    <xf numFmtId="168" fontId="16" fillId="0" borderId="37" xfId="0" applyNumberFormat="1" applyFont="1" applyFill="1" applyBorder="1" applyAlignment="1" applyProtection="1">
      <alignment horizontal="right" vertical="center"/>
    </xf>
    <xf numFmtId="3" fontId="31" fillId="0" borderId="52" xfId="0" applyNumberFormat="1" applyFont="1" applyFill="1" applyBorder="1" applyAlignment="1">
      <alignment horizontal="right" vertical="center"/>
    </xf>
    <xf numFmtId="3" fontId="31" fillId="6" borderId="108" xfId="0" applyNumberFormat="1" applyFont="1" applyFill="1" applyBorder="1" applyAlignment="1">
      <alignment horizontal="right" vertical="center"/>
    </xf>
    <xf numFmtId="3" fontId="18" fillId="9" borderId="35" xfId="0" applyNumberFormat="1" applyFont="1" applyFill="1" applyBorder="1" applyAlignment="1">
      <alignment vertical="center"/>
    </xf>
    <xf numFmtId="3" fontId="16" fillId="3" borderId="35" xfId="0" applyNumberFormat="1" applyFont="1" applyFill="1" applyBorder="1"/>
    <xf numFmtId="3" fontId="16" fillId="3" borderId="101" xfId="0" applyNumberFormat="1" applyFont="1" applyFill="1" applyBorder="1"/>
    <xf numFmtId="165" fontId="16" fillId="0" borderId="0" xfId="11" applyNumberFormat="1" applyFont="1" applyFill="1" applyAlignment="1">
      <alignment vertical="center"/>
    </xf>
    <xf numFmtId="165" fontId="8" fillId="0" borderId="0" xfId="11" applyNumberFormat="1"/>
    <xf numFmtId="0" fontId="46" fillId="0" borderId="71" xfId="22" applyFont="1" applyBorder="1" applyAlignment="1">
      <alignment horizontal="center"/>
    </xf>
    <xf numFmtId="0" fontId="46" fillId="0" borderId="37" xfId="22" applyFont="1" applyBorder="1" applyAlignment="1">
      <alignment horizontal="center"/>
    </xf>
    <xf numFmtId="0" fontId="46" fillId="0" borderId="36" xfId="22" applyFont="1" applyBorder="1" applyAlignment="1">
      <alignment horizontal="center"/>
    </xf>
    <xf numFmtId="3" fontId="14" fillId="4" borderId="35" xfId="0" applyNumberFormat="1" applyFont="1" applyFill="1" applyBorder="1" applyAlignment="1">
      <alignment horizontal="center" vertical="center"/>
    </xf>
    <xf numFmtId="3" fontId="14" fillId="4" borderId="36" xfId="0" applyNumberFormat="1" applyFont="1" applyFill="1" applyBorder="1" applyAlignment="1">
      <alignment horizontal="center" vertical="center"/>
    </xf>
    <xf numFmtId="165" fontId="16" fillId="0" borderId="32" xfId="2" applyNumberFormat="1" applyFont="1" applyBorder="1" applyAlignment="1">
      <alignment horizontal="center" vertical="center"/>
    </xf>
  </cellXfs>
  <cellStyles count="39">
    <cellStyle name="Hipervínculo" xfId="1" builtinId="8"/>
    <cellStyle name="Millares" xfId="2" builtinId="3"/>
    <cellStyle name="Millares 2" xfId="25"/>
    <cellStyle name="Millares 3" xfId="24"/>
    <cellStyle name="Millares 4" xfId="34"/>
    <cellStyle name="Millares 6" xfId="16"/>
    <cellStyle name="Normal" xfId="0" builtinId="0"/>
    <cellStyle name="Normal 10" xfId="11"/>
    <cellStyle name="Normal 11" xfId="26"/>
    <cellStyle name="Normal 11 2" xfId="37"/>
    <cellStyle name="Normal 12" xfId="12"/>
    <cellStyle name="Normal 13" xfId="13"/>
    <cellStyle name="Normal 14" xfId="14"/>
    <cellStyle name="Normal 15" xfId="15"/>
    <cellStyle name="Normal 16" xfId="17"/>
    <cellStyle name="Normal 17" xfId="18"/>
    <cellStyle name="Normal 18" xfId="19"/>
    <cellStyle name="Normal 19" xfId="20"/>
    <cellStyle name="Normal 2" xfId="5"/>
    <cellStyle name="Normal 20" xfId="22"/>
    <cellStyle name="Normal 20 2" xfId="36"/>
    <cellStyle name="Normal 20 3" xfId="38"/>
    <cellStyle name="Normal 21" xfId="27"/>
    <cellStyle name="Normal 21 2" xfId="35"/>
    <cellStyle name="Normal 22" xfId="33"/>
    <cellStyle name="Normal 3" xfId="3"/>
    <cellStyle name="Normal 3 2" xfId="30"/>
    <cellStyle name="Normal 4" xfId="4"/>
    <cellStyle name="Normal 4 2" xfId="31"/>
    <cellStyle name="Normal 5" xfId="6"/>
    <cellStyle name="Normal 6" xfId="7"/>
    <cellStyle name="Normal 7" xfId="8"/>
    <cellStyle name="Normal 8" xfId="9"/>
    <cellStyle name="Normal 9" xfId="10"/>
    <cellStyle name="Notas 2" xfId="32"/>
    <cellStyle name="Porcentaje" xfId="21" builtinId="5"/>
    <cellStyle name="Porcentaje 2" xfId="29"/>
    <cellStyle name="Porcentual 2" xfId="28"/>
    <cellStyle name="Porcentual 3" xfId="23"/>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cuments%20and%20Settings\JAtuan\Mis%20documentos\Downloads\01%20-%20E%20mensuales%202013%20Feb-2013%20(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RODRI~1/AppData/Local/Temp/notes1ABA62/E%20mensuales%202014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EMP-TRA-REM"/>
      <sheetName val="TRAB PROT Y EMP "/>
      <sheetName val="ACC Y DIAS PERD"/>
      <sheetName val="ACC por SEXO"/>
      <sheetName val="DIAS PERD por SEXO"/>
      <sheetName val="SUBSIDIOS"/>
      <sheetName val="N°PENS AT"/>
      <sheetName val="MONTO PENS-AT"/>
      <sheetName val="INDEMNIZ"/>
      <sheetName val="EMP-TRA-PEN-CCAF"/>
      <sheetName val="TRAB-CCAF-SEXO"/>
      <sheetName val="PENS-CCAF-SEXO"/>
      <sheetName val="TASAS-INTERES"/>
      <sheetName val="N°CREDITOS"/>
      <sheetName val="MONTO CREDITOS"/>
      <sheetName val="COT-SIL-CCAF"/>
      <sheetName val="SIL-CUR-CCAF"/>
      <sheetName val="INI-MAT"/>
      <sheetName val="DIAS-MAT"/>
      <sheetName val="GASTO-MAT"/>
      <sheetName val="NºAFAM"/>
      <sheetName val="GASTO-AFAM"/>
      <sheetName val="SUF"/>
      <sheetName val="SUF COMU"/>
      <sheetName val="SUF DISC"/>
      <sheetName val="CESANTIA"/>
      <sheetName val="Hoja1"/>
      <sheetName val="Hoja2"/>
      <sheetName val="Hoja3"/>
    </sheetNames>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MAT"/>
      <sheetName val="DIAS-MAT"/>
      <sheetName val="GASTO-MAT"/>
      <sheetName val="PPP-EXT"/>
      <sheetName val="PPP-TRA"/>
      <sheetName val="NºAFAM"/>
      <sheetName val="GASTO-AFAM"/>
      <sheetName val="SUF"/>
      <sheetName val="SUF COMU"/>
      <sheetName val="SDM"/>
      <sheetName val="BODAS DE ORO"/>
      <sheetName val="CESANTIA"/>
    </sheetNames>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enableFormatConditionsCalculation="0">
    <pageSetUpPr fitToPage="1"/>
  </sheetPr>
  <dimension ref="A2:AA180"/>
  <sheetViews>
    <sheetView showGridLines="0" tabSelected="1" zoomScale="80" zoomScaleNormal="80" workbookViewId="0">
      <selection activeCell="C3" sqref="C3"/>
    </sheetView>
  </sheetViews>
  <sheetFormatPr baseColWidth="10" defaultColWidth="3.42578125" defaultRowHeight="15" x14ac:dyDescent="0.25"/>
  <cols>
    <col min="1" max="1" width="6.42578125" style="3" customWidth="1"/>
    <col min="2" max="2" width="1.42578125" style="3" bestFit="1" customWidth="1"/>
    <col min="3" max="3" width="14.7109375" style="9" customWidth="1"/>
    <col min="4" max="4" width="144.28515625" style="9" customWidth="1"/>
    <col min="5" max="5" width="9.85546875" style="3" customWidth="1"/>
    <col min="6" max="6" width="11.42578125" style="3" customWidth="1"/>
    <col min="7" max="16384" width="3.42578125" style="4"/>
  </cols>
  <sheetData>
    <row r="2" spans="1:27" ht="15.75" thickBot="1" x14ac:dyDescent="0.3">
      <c r="A2" s="127"/>
      <c r="B2" s="127"/>
      <c r="C2" s="130"/>
      <c r="D2" s="130"/>
    </row>
    <row r="3" spans="1:27" ht="18.75" x14ac:dyDescent="0.3">
      <c r="A3" s="184" t="s">
        <v>14</v>
      </c>
      <c r="B3" s="184" t="s">
        <v>14</v>
      </c>
      <c r="C3" s="185" t="s">
        <v>580</v>
      </c>
      <c r="D3" s="186"/>
    </row>
    <row r="4" spans="1:27" ht="15.75" thickBot="1" x14ac:dyDescent="0.3">
      <c r="A4" s="187"/>
      <c r="B4" s="187"/>
      <c r="C4" s="188"/>
      <c r="D4" s="189" t="s">
        <v>969</v>
      </c>
    </row>
    <row r="5" spans="1:27" x14ac:dyDescent="0.25">
      <c r="A5" s="6"/>
      <c r="B5" s="6"/>
      <c r="C5" s="138"/>
      <c r="D5" s="139"/>
    </row>
    <row r="6" spans="1:27" ht="23.25" x14ac:dyDescent="0.35">
      <c r="C6" s="800" t="s">
        <v>126</v>
      </c>
      <c r="D6" s="11"/>
      <c r="J6" s="6"/>
      <c r="K6" s="6"/>
      <c r="L6" s="6"/>
      <c r="M6" s="6"/>
      <c r="N6" s="6"/>
      <c r="O6" s="6"/>
      <c r="P6" s="6"/>
      <c r="Q6" s="6"/>
      <c r="R6" s="6"/>
      <c r="S6" s="6"/>
      <c r="T6" s="6"/>
      <c r="U6" s="6"/>
      <c r="V6" s="6"/>
      <c r="W6" s="6"/>
      <c r="X6" s="6"/>
      <c r="Y6" s="6"/>
      <c r="Z6" s="6"/>
      <c r="AA6" s="6"/>
    </row>
    <row r="7" spans="1:27" x14ac:dyDescent="0.25">
      <c r="D7" s="1110" t="s">
        <v>139</v>
      </c>
      <c r="J7" s="6"/>
      <c r="K7" s="6"/>
      <c r="L7" s="6"/>
      <c r="M7" s="6"/>
      <c r="N7" s="6"/>
      <c r="O7" s="6"/>
      <c r="P7" s="6"/>
      <c r="Q7" s="6"/>
      <c r="R7" s="6"/>
      <c r="S7" s="6"/>
      <c r="T7" s="6"/>
      <c r="U7" s="6"/>
      <c r="V7" s="6"/>
      <c r="W7" s="6"/>
      <c r="X7" s="6"/>
      <c r="Y7" s="6"/>
      <c r="Z7" s="6"/>
      <c r="AA7" s="6"/>
    </row>
    <row r="8" spans="1:27" x14ac:dyDescent="0.25">
      <c r="D8" s="1110" t="s">
        <v>961</v>
      </c>
      <c r="J8" s="6"/>
      <c r="K8" s="6"/>
      <c r="L8" s="6"/>
      <c r="M8" s="6"/>
      <c r="N8" s="6"/>
      <c r="O8" s="6"/>
      <c r="P8" s="6"/>
      <c r="Q8" s="6"/>
      <c r="R8" s="6"/>
      <c r="S8" s="6"/>
      <c r="T8" s="6"/>
      <c r="U8" s="6"/>
      <c r="V8" s="6"/>
      <c r="W8" s="6"/>
      <c r="X8" s="6"/>
      <c r="Y8" s="6"/>
      <c r="Z8" s="6"/>
      <c r="AA8" s="6"/>
    </row>
    <row r="9" spans="1:27" x14ac:dyDescent="0.25">
      <c r="D9" s="1110" t="s">
        <v>15</v>
      </c>
      <c r="J9" s="6"/>
      <c r="K9" s="6"/>
      <c r="L9" s="6"/>
      <c r="M9" s="6"/>
      <c r="N9" s="6"/>
      <c r="O9" s="7"/>
      <c r="P9" s="6"/>
      <c r="Q9" s="6"/>
      <c r="R9" s="6"/>
      <c r="S9" s="6"/>
      <c r="T9" s="6"/>
      <c r="U9" s="6"/>
      <c r="V9" s="6"/>
      <c r="W9" s="6"/>
      <c r="X9" s="6"/>
      <c r="Y9" s="6"/>
      <c r="Z9" s="6"/>
      <c r="AA9" s="6"/>
    </row>
    <row r="10" spans="1:27" x14ac:dyDescent="0.25">
      <c r="D10" s="1110" t="s">
        <v>136</v>
      </c>
      <c r="J10" s="6"/>
      <c r="K10" s="6"/>
      <c r="L10" s="6"/>
      <c r="M10" s="6"/>
      <c r="N10" s="6"/>
      <c r="O10" s="6"/>
      <c r="P10" s="6"/>
      <c r="Q10" s="6"/>
      <c r="R10" s="6"/>
      <c r="S10" s="6"/>
      <c r="T10" s="6"/>
      <c r="U10" s="6"/>
      <c r="V10" s="6"/>
      <c r="W10" s="6"/>
      <c r="X10" s="6"/>
      <c r="Y10" s="6"/>
      <c r="Z10" s="6"/>
      <c r="AA10" s="6"/>
    </row>
    <row r="11" spans="1:27" x14ac:dyDescent="0.25">
      <c r="D11" s="1110" t="s">
        <v>135</v>
      </c>
      <c r="J11" s="6"/>
      <c r="K11" s="6"/>
      <c r="L11" s="6"/>
      <c r="M11" s="6"/>
      <c r="N11" s="6"/>
      <c r="O11" s="6"/>
      <c r="P11" s="6"/>
      <c r="Q11" s="6"/>
      <c r="R11" s="6"/>
      <c r="S11" s="6"/>
      <c r="T11" s="6"/>
      <c r="U11" s="6"/>
      <c r="V11" s="6"/>
      <c r="W11" s="6"/>
      <c r="X11" s="6"/>
      <c r="Y11" s="6"/>
      <c r="Z11" s="6"/>
      <c r="AA11" s="6"/>
    </row>
    <row r="12" spans="1:27" x14ac:dyDescent="0.25">
      <c r="D12" s="1110" t="s">
        <v>637</v>
      </c>
      <c r="J12" s="6"/>
      <c r="K12" s="6"/>
      <c r="L12" s="6"/>
      <c r="M12" s="6"/>
      <c r="N12" s="6"/>
      <c r="O12" s="6"/>
      <c r="P12" s="6"/>
      <c r="Q12" s="6"/>
      <c r="R12" s="6"/>
      <c r="S12" s="6"/>
      <c r="T12" s="6"/>
      <c r="U12" s="6"/>
      <c r="V12" s="6"/>
      <c r="W12" s="6"/>
      <c r="X12" s="6"/>
      <c r="Y12" s="6"/>
      <c r="Z12" s="6"/>
      <c r="AA12" s="6"/>
    </row>
    <row r="13" spans="1:27" ht="15" customHeight="1" x14ac:dyDescent="0.25">
      <c r="C13" s="517" t="s">
        <v>858</v>
      </c>
      <c r="D13" s="1110" t="s">
        <v>636</v>
      </c>
      <c r="J13" s="6"/>
      <c r="K13" s="6"/>
      <c r="L13" s="6"/>
      <c r="M13" s="6"/>
      <c r="N13" s="6"/>
      <c r="O13" s="6"/>
      <c r="P13" s="6"/>
      <c r="Q13" s="6"/>
      <c r="R13" s="6"/>
      <c r="S13" s="6"/>
      <c r="T13" s="6"/>
      <c r="U13" s="6"/>
      <c r="V13" s="6"/>
      <c r="W13" s="6"/>
      <c r="X13" s="6"/>
      <c r="Y13" s="6"/>
      <c r="Z13" s="6"/>
      <c r="AA13" s="6"/>
    </row>
    <row r="14" spans="1:27" ht="23.25" x14ac:dyDescent="0.35">
      <c r="C14" s="800" t="s">
        <v>102</v>
      </c>
      <c r="D14" s="11"/>
      <c r="J14" s="6"/>
      <c r="K14" s="6"/>
      <c r="L14" s="6"/>
      <c r="M14" s="6"/>
      <c r="N14" s="6"/>
      <c r="O14" s="6"/>
      <c r="P14" s="6"/>
      <c r="Q14" s="6"/>
      <c r="R14" s="6"/>
      <c r="S14" s="6"/>
      <c r="T14" s="6"/>
      <c r="U14" s="6"/>
      <c r="V14" s="6"/>
      <c r="W14" s="6"/>
      <c r="X14" s="6"/>
      <c r="Y14" s="6"/>
      <c r="Z14" s="6"/>
      <c r="AA14" s="6"/>
    </row>
    <row r="15" spans="1:27" x14ac:dyDescent="0.25">
      <c r="C15" s="10"/>
      <c r="D15" s="1110" t="s">
        <v>211</v>
      </c>
      <c r="J15" s="6"/>
      <c r="K15" s="6"/>
      <c r="L15" s="6"/>
      <c r="M15" s="6"/>
      <c r="N15" s="6"/>
      <c r="O15" s="6"/>
      <c r="P15" s="6"/>
      <c r="Q15" s="6"/>
      <c r="R15" s="6"/>
      <c r="S15" s="6"/>
      <c r="T15" s="6"/>
      <c r="U15" s="6"/>
      <c r="V15" s="6"/>
      <c r="W15" s="6"/>
      <c r="X15" s="6"/>
      <c r="Y15" s="6"/>
      <c r="Z15" s="6"/>
      <c r="AA15" s="6"/>
    </row>
    <row r="16" spans="1:27" x14ac:dyDescent="0.25">
      <c r="C16" s="10"/>
      <c r="D16" s="1110" t="s">
        <v>212</v>
      </c>
    </row>
    <row r="17" spans="3:4" x14ac:dyDescent="0.25">
      <c r="D17" s="1110" t="s">
        <v>213</v>
      </c>
    </row>
    <row r="18" spans="3:4" x14ac:dyDescent="0.25">
      <c r="D18" s="1110" t="s">
        <v>210</v>
      </c>
    </row>
    <row r="19" spans="3:4" x14ac:dyDescent="0.25">
      <c r="D19" s="1110" t="s">
        <v>639</v>
      </c>
    </row>
    <row r="20" spans="3:4" ht="23.25" x14ac:dyDescent="0.35">
      <c r="C20" s="800" t="s">
        <v>16</v>
      </c>
      <c r="D20" s="11"/>
    </row>
    <row r="21" spans="3:4" x14ac:dyDescent="0.25">
      <c r="C21" s="141"/>
      <c r="D21" s="1110" t="s">
        <v>918</v>
      </c>
    </row>
    <row r="22" spans="3:4" x14ac:dyDescent="0.25">
      <c r="C22" s="142"/>
      <c r="D22" s="1110" t="s">
        <v>919</v>
      </c>
    </row>
    <row r="23" spans="3:4" x14ac:dyDescent="0.25">
      <c r="C23" s="142"/>
      <c r="D23" s="1110" t="s">
        <v>920</v>
      </c>
    </row>
    <row r="24" spans="3:4" ht="23.25" x14ac:dyDescent="0.35">
      <c r="C24" s="800" t="s">
        <v>17</v>
      </c>
      <c r="D24" s="11"/>
    </row>
    <row r="25" spans="3:4" ht="18" customHeight="1" x14ac:dyDescent="0.25">
      <c r="C25" s="142"/>
      <c r="D25" s="1110" t="s">
        <v>921</v>
      </c>
    </row>
    <row r="26" spans="3:4" ht="20.25" customHeight="1" x14ac:dyDescent="0.25">
      <c r="C26" s="142"/>
      <c r="D26" s="1110" t="s">
        <v>117</v>
      </c>
    </row>
    <row r="27" spans="3:4" x14ac:dyDescent="0.25">
      <c r="C27" s="142"/>
      <c r="D27" s="1110" t="s">
        <v>922</v>
      </c>
    </row>
    <row r="28" spans="3:4" x14ac:dyDescent="0.25">
      <c r="C28" s="142"/>
      <c r="D28" s="1110" t="s">
        <v>122</v>
      </c>
    </row>
    <row r="29" spans="3:4" ht="23.25" x14ac:dyDescent="0.35">
      <c r="C29" s="800" t="s">
        <v>19</v>
      </c>
      <c r="D29" s="11"/>
    </row>
    <row r="30" spans="3:4" x14ac:dyDescent="0.25">
      <c r="C30" s="141"/>
      <c r="D30" s="1110" t="s">
        <v>923</v>
      </c>
    </row>
    <row r="31" spans="3:4" x14ac:dyDescent="0.25">
      <c r="C31" s="142"/>
      <c r="D31" s="1110" t="s">
        <v>924</v>
      </c>
    </row>
    <row r="32" spans="3:4" ht="23.25" x14ac:dyDescent="0.35">
      <c r="C32" s="800" t="s">
        <v>127</v>
      </c>
      <c r="D32" s="10"/>
    </row>
    <row r="33" spans="3:4" x14ac:dyDescent="0.25">
      <c r="C33" s="142"/>
      <c r="D33" s="1110" t="s">
        <v>21</v>
      </c>
    </row>
    <row r="34" spans="3:4" x14ac:dyDescent="0.25">
      <c r="C34" s="142"/>
      <c r="D34" s="1110" t="s">
        <v>22</v>
      </c>
    </row>
    <row r="35" spans="3:4" x14ac:dyDescent="0.25">
      <c r="C35" s="142"/>
      <c r="D35" s="1110" t="s">
        <v>23</v>
      </c>
    </row>
    <row r="36" spans="3:4" x14ac:dyDescent="0.25">
      <c r="C36" s="142"/>
      <c r="D36" s="1110" t="s">
        <v>24</v>
      </c>
    </row>
    <row r="37" spans="3:4" x14ac:dyDescent="0.25">
      <c r="C37" s="142"/>
      <c r="D37" s="1110" t="s">
        <v>927</v>
      </c>
    </row>
    <row r="38" spans="3:4" x14ac:dyDescent="0.25">
      <c r="C38" s="142"/>
      <c r="D38" s="1110" t="s">
        <v>925</v>
      </c>
    </row>
    <row r="39" spans="3:4" x14ac:dyDescent="0.25">
      <c r="C39" s="142"/>
      <c r="D39" s="1110" t="s">
        <v>928</v>
      </c>
    </row>
    <row r="40" spans="3:4" x14ac:dyDescent="0.25">
      <c r="C40" s="142"/>
      <c r="D40" s="1110" t="s">
        <v>930</v>
      </c>
    </row>
    <row r="41" spans="3:4" x14ac:dyDescent="0.25">
      <c r="C41" s="142"/>
      <c r="D41" s="1110" t="s">
        <v>931</v>
      </c>
    </row>
    <row r="42" spans="3:4" x14ac:dyDescent="0.25">
      <c r="C42" s="142"/>
      <c r="D42" s="1110" t="s">
        <v>932</v>
      </c>
    </row>
    <row r="43" spans="3:4" x14ac:dyDescent="0.25">
      <c r="C43" s="142"/>
      <c r="D43" s="1110" t="s">
        <v>145</v>
      </c>
    </row>
    <row r="44" spans="3:4" x14ac:dyDescent="0.25">
      <c r="C44" s="142"/>
      <c r="D44" s="1110" t="s">
        <v>933</v>
      </c>
    </row>
    <row r="45" spans="3:4" x14ac:dyDescent="0.25">
      <c r="C45" s="142"/>
      <c r="D45" s="1110" t="s">
        <v>934</v>
      </c>
    </row>
    <row r="46" spans="3:4" x14ac:dyDescent="0.25">
      <c r="C46" s="142"/>
      <c r="D46" s="1110" t="s">
        <v>935</v>
      </c>
    </row>
    <row r="47" spans="3:4" x14ac:dyDescent="0.25">
      <c r="C47" s="142"/>
      <c r="D47" s="1110" t="s">
        <v>938</v>
      </c>
    </row>
    <row r="48" spans="3:4" x14ac:dyDescent="0.25">
      <c r="C48" s="142"/>
      <c r="D48" s="1110" t="s">
        <v>936</v>
      </c>
    </row>
    <row r="49" spans="3:4" x14ac:dyDescent="0.25">
      <c r="C49" s="142"/>
      <c r="D49" s="1110" t="s">
        <v>937</v>
      </c>
    </row>
    <row r="50" spans="3:4" x14ac:dyDescent="0.25">
      <c r="C50" s="142"/>
      <c r="D50" s="1110" t="s">
        <v>939</v>
      </c>
    </row>
    <row r="51" spans="3:4" x14ac:dyDescent="0.25">
      <c r="C51" s="142"/>
      <c r="D51" s="1112" t="s">
        <v>940</v>
      </c>
    </row>
    <row r="52" spans="3:4" x14ac:dyDescent="0.25">
      <c r="C52" s="142"/>
      <c r="D52" s="1113" t="s">
        <v>941</v>
      </c>
    </row>
    <row r="53" spans="3:4" x14ac:dyDescent="0.25">
      <c r="C53" s="142"/>
      <c r="D53" s="1114" t="s">
        <v>942</v>
      </c>
    </row>
    <row r="54" spans="3:4" x14ac:dyDescent="0.25">
      <c r="C54" s="142"/>
      <c r="D54" s="1112" t="s">
        <v>943</v>
      </c>
    </row>
    <row r="55" spans="3:4" x14ac:dyDescent="0.25">
      <c r="C55" s="142"/>
      <c r="D55" s="1113" t="s">
        <v>944</v>
      </c>
    </row>
    <row r="56" spans="3:4" x14ac:dyDescent="0.25">
      <c r="C56" s="142"/>
      <c r="D56" s="1114" t="s">
        <v>945</v>
      </c>
    </row>
    <row r="57" spans="3:4" x14ac:dyDescent="0.25">
      <c r="C57" s="142"/>
      <c r="D57" s="1110" t="s">
        <v>587</v>
      </c>
    </row>
    <row r="58" spans="3:4" x14ac:dyDescent="0.25">
      <c r="C58" s="142"/>
      <c r="D58" s="1110" t="s">
        <v>947</v>
      </c>
    </row>
    <row r="59" spans="3:4" x14ac:dyDescent="0.25">
      <c r="C59" s="142"/>
      <c r="D59" s="1110" t="s">
        <v>946</v>
      </c>
    </row>
    <row r="60" spans="3:4" ht="23.25" customHeight="1" x14ac:dyDescent="0.25">
      <c r="C60" s="142"/>
      <c r="D60" s="801"/>
    </row>
    <row r="61" spans="3:4" ht="17.25" customHeight="1" x14ac:dyDescent="0.35">
      <c r="C61" s="800" t="s">
        <v>128</v>
      </c>
      <c r="D61" s="10"/>
    </row>
    <row r="62" spans="3:4" ht="23.25" x14ac:dyDescent="0.35">
      <c r="C62" s="800" t="s">
        <v>25</v>
      </c>
      <c r="D62" s="10"/>
    </row>
    <row r="63" spans="3:4" ht="15.75" x14ac:dyDescent="0.25">
      <c r="C63" s="140"/>
      <c r="D63" s="1110" t="s">
        <v>26</v>
      </c>
    </row>
    <row r="64" spans="3:4" ht="15.75" x14ac:dyDescent="0.25">
      <c r="C64" s="517" t="s">
        <v>858</v>
      </c>
      <c r="D64" s="1110" t="s">
        <v>808</v>
      </c>
    </row>
    <row r="65" spans="3:4" ht="15.75" x14ac:dyDescent="0.25">
      <c r="C65" s="140"/>
      <c r="D65" s="1110" t="s">
        <v>27</v>
      </c>
    </row>
    <row r="66" spans="3:4" ht="15.75" x14ac:dyDescent="0.25">
      <c r="C66" s="140"/>
      <c r="D66" s="1110" t="s">
        <v>28</v>
      </c>
    </row>
    <row r="67" spans="3:4" ht="15.75" x14ac:dyDescent="0.25">
      <c r="C67" s="517" t="s">
        <v>858</v>
      </c>
      <c r="D67" s="1110" t="s">
        <v>948</v>
      </c>
    </row>
    <row r="68" spans="3:4" ht="15.75" x14ac:dyDescent="0.25">
      <c r="C68" s="140"/>
      <c r="D68" s="1110" t="s">
        <v>29</v>
      </c>
    </row>
    <row r="69" spans="3:4" ht="15.75" x14ac:dyDescent="0.25">
      <c r="C69" s="517" t="s">
        <v>858</v>
      </c>
      <c r="D69" s="1110" t="s">
        <v>833</v>
      </c>
    </row>
    <row r="70" spans="3:4" ht="15.75" x14ac:dyDescent="0.25">
      <c r="C70" s="517" t="s">
        <v>858</v>
      </c>
      <c r="D70" s="1110" t="s">
        <v>949</v>
      </c>
    </row>
    <row r="71" spans="3:4" ht="15.75" x14ac:dyDescent="0.25">
      <c r="C71" s="140" t="s">
        <v>30</v>
      </c>
      <c r="D71" s="12"/>
    </row>
    <row r="72" spans="3:4" ht="15.75" x14ac:dyDescent="0.25">
      <c r="C72" s="517" t="s">
        <v>890</v>
      </c>
      <c r="D72" s="1110" t="s">
        <v>859</v>
      </c>
    </row>
    <row r="73" spans="3:4" ht="15.75" x14ac:dyDescent="0.25">
      <c r="C73" s="517" t="s">
        <v>890</v>
      </c>
      <c r="D73" s="1110" t="s">
        <v>860</v>
      </c>
    </row>
    <row r="74" spans="3:4" ht="15.75" x14ac:dyDescent="0.2">
      <c r="C74" s="671" t="s">
        <v>890</v>
      </c>
      <c r="D74" s="1110" t="s">
        <v>861</v>
      </c>
    </row>
    <row r="75" spans="3:4" ht="15.75" x14ac:dyDescent="0.25">
      <c r="C75" s="517" t="s">
        <v>858</v>
      </c>
      <c r="D75" s="1110" t="s">
        <v>958</v>
      </c>
    </row>
    <row r="76" spans="3:4" ht="15.75" x14ac:dyDescent="0.25">
      <c r="C76" s="517" t="s">
        <v>858</v>
      </c>
      <c r="D76" s="1110" t="s">
        <v>963</v>
      </c>
    </row>
    <row r="77" spans="3:4" ht="15.75" x14ac:dyDescent="0.25">
      <c r="C77" s="517" t="s">
        <v>858</v>
      </c>
      <c r="D77" s="1110" t="s">
        <v>964</v>
      </c>
    </row>
    <row r="78" spans="3:4" ht="15.75" x14ac:dyDescent="0.25">
      <c r="C78" s="517" t="s">
        <v>858</v>
      </c>
      <c r="D78" s="1110" t="s">
        <v>965</v>
      </c>
    </row>
    <row r="79" spans="3:4" ht="15.75" x14ac:dyDescent="0.25">
      <c r="C79" s="517" t="s">
        <v>858</v>
      </c>
      <c r="D79" s="1110" t="s">
        <v>959</v>
      </c>
    </row>
    <row r="80" spans="3:4" ht="15.75" x14ac:dyDescent="0.25">
      <c r="C80" s="517" t="s">
        <v>858</v>
      </c>
      <c r="D80" s="1110" t="s">
        <v>966</v>
      </c>
    </row>
    <row r="81" spans="3:4" ht="15.75" x14ac:dyDescent="0.25">
      <c r="C81" s="517" t="s">
        <v>858</v>
      </c>
      <c r="D81" s="1110" t="s">
        <v>967</v>
      </c>
    </row>
    <row r="82" spans="3:4" ht="15.75" x14ac:dyDescent="0.25">
      <c r="C82" s="517" t="s">
        <v>858</v>
      </c>
      <c r="D82" s="1110" t="s">
        <v>968</v>
      </c>
    </row>
    <row r="83" spans="3:4" ht="15.75" x14ac:dyDescent="0.2">
      <c r="C83" s="699"/>
      <c r="D83" s="672"/>
    </row>
    <row r="84" spans="3:4" ht="15.75" x14ac:dyDescent="0.2">
      <c r="C84" s="699"/>
      <c r="D84" s="672"/>
    </row>
    <row r="85" spans="3:4" ht="23.25" x14ac:dyDescent="0.35">
      <c r="C85" s="800" t="s">
        <v>129</v>
      </c>
    </row>
    <row r="86" spans="3:4" ht="15.75" x14ac:dyDescent="0.25">
      <c r="C86" s="140"/>
      <c r="D86" s="1110" t="s">
        <v>842</v>
      </c>
    </row>
    <row r="87" spans="3:4" ht="15.75" x14ac:dyDescent="0.25">
      <c r="C87" s="140"/>
      <c r="D87" s="1110" t="s">
        <v>31</v>
      </c>
    </row>
    <row r="88" spans="3:4" ht="23.25" x14ac:dyDescent="0.35">
      <c r="C88" s="800" t="s">
        <v>130</v>
      </c>
    </row>
    <row r="89" spans="3:4" ht="15.75" x14ac:dyDescent="0.25">
      <c r="C89" s="140"/>
      <c r="D89" s="1110" t="s">
        <v>960</v>
      </c>
    </row>
    <row r="90" spans="3:4" ht="15.75" x14ac:dyDescent="0.25">
      <c r="C90" s="140"/>
      <c r="D90" s="1110" t="s">
        <v>950</v>
      </c>
    </row>
    <row r="91" spans="3:4" ht="15.75" x14ac:dyDescent="0.25">
      <c r="C91" s="140"/>
      <c r="D91" s="1110" t="s">
        <v>951</v>
      </c>
    </row>
    <row r="92" spans="3:4" ht="15.75" x14ac:dyDescent="0.25">
      <c r="C92" s="140"/>
      <c r="D92" s="1110" t="s">
        <v>801</v>
      </c>
    </row>
    <row r="93" spans="3:4" ht="15.75" x14ac:dyDescent="0.25">
      <c r="C93" s="140"/>
      <c r="D93" s="1110" t="s">
        <v>140</v>
      </c>
    </row>
    <row r="94" spans="3:4" ht="15.75" x14ac:dyDescent="0.25">
      <c r="C94" s="140"/>
      <c r="D94" s="1110" t="s">
        <v>141</v>
      </c>
    </row>
    <row r="95" spans="3:4" ht="15.75" x14ac:dyDescent="0.25">
      <c r="C95" s="140"/>
      <c r="D95" s="1110" t="s">
        <v>574</v>
      </c>
    </row>
    <row r="96" spans="3:4" ht="15.75" x14ac:dyDescent="0.25">
      <c r="C96" s="140"/>
      <c r="D96" s="11"/>
    </row>
    <row r="97" spans="3:4" ht="23.25" x14ac:dyDescent="0.35">
      <c r="C97" s="800" t="s">
        <v>131</v>
      </c>
    </row>
    <row r="98" spans="3:4" ht="15.75" x14ac:dyDescent="0.25">
      <c r="C98" s="140"/>
      <c r="D98" s="1110" t="s">
        <v>32</v>
      </c>
    </row>
    <row r="99" spans="3:4" ht="15.75" x14ac:dyDescent="0.25">
      <c r="C99" s="140"/>
      <c r="D99" s="1110" t="s">
        <v>33</v>
      </c>
    </row>
    <row r="100" spans="3:4" x14ac:dyDescent="0.25">
      <c r="C100" s="142"/>
      <c r="D100" s="12"/>
    </row>
    <row r="101" spans="3:4" x14ac:dyDescent="0.25">
      <c r="C101" s="142"/>
    </row>
    <row r="102" spans="3:4" x14ac:dyDescent="0.25">
      <c r="C102" s="142"/>
    </row>
    <row r="103" spans="3:4" x14ac:dyDescent="0.25">
      <c r="C103" s="142"/>
    </row>
    <row r="104" spans="3:4" x14ac:dyDescent="0.25">
      <c r="C104" s="142"/>
    </row>
    <row r="105" spans="3:4" x14ac:dyDescent="0.25">
      <c r="C105" s="142"/>
    </row>
    <row r="106" spans="3:4" x14ac:dyDescent="0.25">
      <c r="C106" s="142"/>
    </row>
    <row r="107" spans="3:4" x14ac:dyDescent="0.25">
      <c r="C107" s="142"/>
    </row>
    <row r="108" spans="3:4" x14ac:dyDescent="0.25">
      <c r="C108" s="142"/>
    </row>
    <row r="109" spans="3:4" x14ac:dyDescent="0.25">
      <c r="C109" s="142"/>
    </row>
    <row r="110" spans="3:4" x14ac:dyDescent="0.25">
      <c r="C110" s="142"/>
    </row>
    <row r="111" spans="3:4" x14ac:dyDescent="0.25">
      <c r="C111" s="142"/>
    </row>
    <row r="112" spans="3:4" x14ac:dyDescent="0.25">
      <c r="C112" s="142"/>
    </row>
    <row r="113" spans="3:3" x14ac:dyDescent="0.25">
      <c r="C113" s="142"/>
    </row>
    <row r="114" spans="3:3" x14ac:dyDescent="0.25">
      <c r="C114" s="142"/>
    </row>
    <row r="115" spans="3:3" x14ac:dyDescent="0.25">
      <c r="C115" s="142"/>
    </row>
    <row r="116" spans="3:3" x14ac:dyDescent="0.25">
      <c r="C116" s="142"/>
    </row>
    <row r="117" spans="3:3" x14ac:dyDescent="0.25">
      <c r="C117" s="142"/>
    </row>
    <row r="118" spans="3:3" x14ac:dyDescent="0.25">
      <c r="C118" s="142"/>
    </row>
    <row r="119" spans="3:3" x14ac:dyDescent="0.25">
      <c r="C119" s="142"/>
    </row>
    <row r="120" spans="3:3" x14ac:dyDescent="0.25">
      <c r="C120" s="142"/>
    </row>
    <row r="121" spans="3:3" x14ac:dyDescent="0.25">
      <c r="C121" s="142"/>
    </row>
    <row r="122" spans="3:3" x14ac:dyDescent="0.25">
      <c r="C122" s="142"/>
    </row>
    <row r="123" spans="3:3" x14ac:dyDescent="0.25">
      <c r="C123" s="142"/>
    </row>
    <row r="124" spans="3:3" x14ac:dyDescent="0.25">
      <c r="C124" s="142"/>
    </row>
    <row r="125" spans="3:3" x14ac:dyDescent="0.25">
      <c r="C125" s="142"/>
    </row>
    <row r="126" spans="3:3" x14ac:dyDescent="0.25">
      <c r="C126" s="142"/>
    </row>
    <row r="127" spans="3:3" x14ac:dyDescent="0.25">
      <c r="C127" s="142"/>
    </row>
    <row r="128" spans="3:3" x14ac:dyDescent="0.25">
      <c r="C128" s="142"/>
    </row>
    <row r="129" spans="3:3" x14ac:dyDescent="0.25">
      <c r="C129" s="142"/>
    </row>
    <row r="130" spans="3:3" x14ac:dyDescent="0.25">
      <c r="C130" s="142"/>
    </row>
    <row r="131" spans="3:3" x14ac:dyDescent="0.25">
      <c r="C131" s="142"/>
    </row>
    <row r="132" spans="3:3" x14ac:dyDescent="0.25">
      <c r="C132" s="142"/>
    </row>
    <row r="133" spans="3:3" x14ac:dyDescent="0.25">
      <c r="C133" s="142"/>
    </row>
    <row r="134" spans="3:3" x14ac:dyDescent="0.25">
      <c r="C134" s="142"/>
    </row>
    <row r="135" spans="3:3" x14ac:dyDescent="0.25">
      <c r="C135" s="142"/>
    </row>
    <row r="136" spans="3:3" x14ac:dyDescent="0.25">
      <c r="C136" s="142"/>
    </row>
    <row r="137" spans="3:3" x14ac:dyDescent="0.25">
      <c r="C137" s="142"/>
    </row>
    <row r="138" spans="3:3" x14ac:dyDescent="0.25">
      <c r="C138" s="142"/>
    </row>
    <row r="139" spans="3:3" x14ac:dyDescent="0.25">
      <c r="C139" s="142"/>
    </row>
    <row r="140" spans="3:3" x14ac:dyDescent="0.25">
      <c r="C140" s="142"/>
    </row>
    <row r="141" spans="3:3" x14ac:dyDescent="0.25">
      <c r="C141" s="142"/>
    </row>
    <row r="142" spans="3:3" x14ac:dyDescent="0.25">
      <c r="C142" s="142"/>
    </row>
    <row r="143" spans="3:3" x14ac:dyDescent="0.25">
      <c r="C143" s="142"/>
    </row>
    <row r="144" spans="3:3" x14ac:dyDescent="0.25">
      <c r="C144" s="142"/>
    </row>
    <row r="145" spans="3:3" x14ac:dyDescent="0.25">
      <c r="C145" s="142"/>
    </row>
    <row r="146" spans="3:3" x14ac:dyDescent="0.25">
      <c r="C146" s="142"/>
    </row>
    <row r="147" spans="3:3" x14ac:dyDescent="0.25">
      <c r="C147" s="142"/>
    </row>
    <row r="148" spans="3:3" x14ac:dyDescent="0.25">
      <c r="C148" s="142"/>
    </row>
    <row r="149" spans="3:3" x14ac:dyDescent="0.25">
      <c r="C149" s="142"/>
    </row>
    <row r="150" spans="3:3" x14ac:dyDescent="0.25">
      <c r="C150" s="142"/>
    </row>
    <row r="151" spans="3:3" x14ac:dyDescent="0.25">
      <c r="C151" s="142"/>
    </row>
    <row r="152" spans="3:3" x14ac:dyDescent="0.25">
      <c r="C152" s="142"/>
    </row>
    <row r="153" spans="3:3" x14ac:dyDescent="0.25">
      <c r="C153" s="142"/>
    </row>
    <row r="154" spans="3:3" x14ac:dyDescent="0.25">
      <c r="C154" s="142"/>
    </row>
    <row r="155" spans="3:3" x14ac:dyDescent="0.25">
      <c r="C155" s="142"/>
    </row>
    <row r="156" spans="3:3" x14ac:dyDescent="0.25">
      <c r="C156" s="142"/>
    </row>
    <row r="157" spans="3:3" x14ac:dyDescent="0.25">
      <c r="C157" s="142"/>
    </row>
    <row r="158" spans="3:3" x14ac:dyDescent="0.25">
      <c r="C158" s="142"/>
    </row>
    <row r="159" spans="3:3" x14ac:dyDescent="0.25">
      <c r="C159" s="142"/>
    </row>
    <row r="160" spans="3:3" x14ac:dyDescent="0.25">
      <c r="C160" s="142"/>
    </row>
    <row r="161" spans="3:3" x14ac:dyDescent="0.25">
      <c r="C161" s="142"/>
    </row>
    <row r="162" spans="3:3" x14ac:dyDescent="0.25">
      <c r="C162" s="142"/>
    </row>
    <row r="163" spans="3:3" x14ac:dyDescent="0.25">
      <c r="C163" s="142"/>
    </row>
    <row r="164" spans="3:3" x14ac:dyDescent="0.25">
      <c r="C164" s="142"/>
    </row>
    <row r="165" spans="3:3" x14ac:dyDescent="0.25">
      <c r="C165" s="142"/>
    </row>
    <row r="166" spans="3:3" x14ac:dyDescent="0.25">
      <c r="C166" s="142"/>
    </row>
    <row r="167" spans="3:3" x14ac:dyDescent="0.25">
      <c r="C167" s="142"/>
    </row>
    <row r="168" spans="3:3" x14ac:dyDescent="0.25">
      <c r="C168" s="142"/>
    </row>
    <row r="169" spans="3:3" x14ac:dyDescent="0.25">
      <c r="C169" s="142"/>
    </row>
    <row r="170" spans="3:3" x14ac:dyDescent="0.25">
      <c r="C170" s="142"/>
    </row>
    <row r="171" spans="3:3" x14ac:dyDescent="0.25">
      <c r="C171" s="142"/>
    </row>
    <row r="172" spans="3:3" x14ac:dyDescent="0.25">
      <c r="C172" s="142"/>
    </row>
    <row r="173" spans="3:3" x14ac:dyDescent="0.25">
      <c r="C173" s="142"/>
    </row>
    <row r="174" spans="3:3" x14ac:dyDescent="0.25">
      <c r="C174" s="142"/>
    </row>
    <row r="175" spans="3:3" x14ac:dyDescent="0.25">
      <c r="C175" s="142"/>
    </row>
    <row r="176" spans="3:3" x14ac:dyDescent="0.25">
      <c r="C176" s="142"/>
    </row>
    <row r="177" spans="3:3" x14ac:dyDescent="0.25">
      <c r="C177" s="142"/>
    </row>
    <row r="178" spans="3:3" x14ac:dyDescent="0.25">
      <c r="C178" s="142"/>
    </row>
    <row r="179" spans="3:3" x14ac:dyDescent="0.25">
      <c r="C179" s="142"/>
    </row>
    <row r="180" spans="3:3" x14ac:dyDescent="0.25">
      <c r="C180" s="142"/>
    </row>
  </sheetData>
  <phoneticPr fontId="0" type="noConversion"/>
  <hyperlinks>
    <hyperlink ref="D7" location="'EMP-TRA-REM'!B2" display="NUMERO DE ENTIDADES EMPLEADORAS COTIZANTES"/>
    <hyperlink ref="D8" location="'EMP-TRA-REM'!A17" display="'EMP-TRA-REM'!A17"/>
    <hyperlink ref="D9" location="'EMP-TRA-REM'!A33" display="REMUNERACIÓN IMPONIBLE DE LOS TRABAJADORES POR LOS QUE SE COTIZÓ "/>
    <hyperlink ref="D10" location="'TRAB PROT Y EMP '!A1" display="NUMERO DE EMPRESAS ADHERENTES DE LA LEY 16.744."/>
    <hyperlink ref="D11" location="'TRAB PROT Y EMP '!A17" display="NUMERO DE TRABAJADORES PROTEGIDOS POR EL SEGURO DE LA LEY 16.744."/>
    <hyperlink ref="D12" location="'TRAB PROT Y EMP '!A31" display="NUMERO  DE TRABAJADORES PROTEGIDOS POR EL SEGURO DE LA LEY N° 16.744, SEGÚN SEXO"/>
    <hyperlink ref="D13" location="'TRAB PROT Y EMP '!A55" display="NUMERO DE TRABAJADORES PROTEGIDOS POR EL SEGURO DE LA LEY N°16.744, SEGÚN ACTIVIDAD ECONÓMICA Y MUTUAL"/>
    <hyperlink ref="D15" location="'ACC Y DIAS PERD'!B2" display="NUMERO DE ACCIDENTES, (POR TIPO DE ACCIDENTE) Y NUMERO DE ENFERMEDADES PROFESIONALES DIAGNOSTICADAS SEGÚN MUTUAL"/>
    <hyperlink ref="D16" location="'ACC Y DIAS PERD'!B25" display="NUMERO DE DIAS PERDIDOS, POR ACC. DEL TRAB. Y DE TRAYECTO, Y POR ENFERMEDADES PROFESIONALES DIAGNOSTICADAS, SEGÚN MUTUAL."/>
    <hyperlink ref="D17" location="'ACC por SEXO'!A1" display="NUMERO DE ACCIDENTES Y DE TRAYECTO Y DE ENFERMEDADES PROFESIONALES DIAGNOSTICADAS, SEGÚN MUTUAL Y SEXO"/>
    <hyperlink ref="D18" location="'DIAS PERD por SEXO'!A1" display="NUMERO DE DIAS PERDIDOS POR ACC. DEL TRABAJO Y DE TRAYECTO Y POR ENFERMEDADES PROFESIONALES  SEGÚN MUTUAL Y SEXO"/>
    <hyperlink ref="D19" location="'ACC por ACT ECO'!A1" display="NUMERO DE ACCIDENTES DEL TRABAJO Y DE TRAYECTO Y DE ENFERMEDADES PROFESIONALES, SEGÚN ACTIVIDAD ECONÓMICA Y MUTUAL"/>
    <hyperlink ref="D21" location="SUBSIDIOS!B2" display="NUMERO DE SUBSIDIOS INICIADOS POR ACCIDENTES DEL TRABAJO, DE TRAYECTO Y DE ENFERMEDADES PROFESIONALES SEGÚN MUTUAL"/>
    <hyperlink ref="D22" location="SUBSIDIOS!B31" display="NUMERO DE DÍAS DE SUBSIDIOS PAGADOS POR ACCIDENTES DEL TRABAJO, DE TRAYECTO Y DE ENFERMEDADES PROFESIONALES SEGÚN MUTUAL"/>
    <hyperlink ref="D23" location="SUBSIDIOS!B60" display="MONTO TOTAL DE SUBSIDIOS PAGADOS POR ACCIDENTES DEL TRABAJO, DE TRAYECTO Y DE ENFERMEDADES PROFESIONALES SEGÚN MUTUAL"/>
    <hyperlink ref="D25" location="'N°PENS AT'!A1" display="NUMERO DE PENSIONES VIGENTES DE LA LEY N°16.744 POR ACC. DEL TRAB. Y ENF. PROFES., SEGÚN MUTUAL"/>
    <hyperlink ref="D26" location="'N°PENS AT'!A22" display="NUMERO DE PENSIONES VIGENTES DE LA LEY N°16.744 SEGÚN TIPO DE PENSION"/>
    <hyperlink ref="D27" location="'MONTO PENS-AT'!A1" display="MONTOS TOTALES DE PENSIONES DE LA LEY N°16.744 POR ACC. DEL TRAB. Y ENF. PROFES.SEGÚN MUTUAL"/>
    <hyperlink ref="D28" location="'MONTO PENS-AT'!A26" display="MONTOS TOTALES DE PENSIONES DE LA LEY N°16.745 SEGUN TIPO DE PENSION"/>
    <hyperlink ref="D30" location="INDEMNIZ!B2" display="NUMERO DE INDEMNIZACIONES POR ACCIDENTES DEL TRABAJO  SEGÚN MUTUAL"/>
    <hyperlink ref="D31" location="INDEMNIZ!B29" display="MONTO DE INDEMNIZACIONES POR ACCIDENTES DEL TRABAJO SEGÚN MUTUAL"/>
    <hyperlink ref="D33" location="'EMP-TRA-PEN-CCAF'!B2" display="NUMERO DE EMPRESAS AFILIADAS A  C.C.A.F."/>
    <hyperlink ref="D34" location="'EMP-TRA-PEN-CCAF'!B13" display="NUMERO DE TRABAJADORES AFILIADOS  A  C.C.A.F."/>
    <hyperlink ref="D35" location="'EMP-TRA-PEN-CCAF'!B24" display="NUMERO DE PENSIONADOS AFILIADOS A C.C.A.F."/>
    <hyperlink ref="D36" location="'EMP-TRA-PEN-CCAF'!B35" display="NUMERO TOTAL DE AFILIADOS A C.C.A.F."/>
    <hyperlink ref="D37" location="'TRAB-CCAF-SEXO'!B1" display="NUMERO DE TRABAJADORES  AFILIADOS A LAS CCAF TOTAL"/>
    <hyperlink ref="D38" location="'TRAB-CCAF-SEXO'!B13" display="NUMERO DE TRABAJADORES HOMBRES  AFILIADOS A LAS CCAF"/>
    <hyperlink ref="D39" location="'TRAB-CCAF-SEXO'!B24" display="NUMERO DE TRABAJADORES MUJERES  AFILIADOS A LAS CCAF"/>
    <hyperlink ref="D40" location="'PENS-CCAF-SEXO'!A1" display="NUMERO DE PENSIONADOS AFILIADOS A LAS CCAF TOTAL"/>
    <hyperlink ref="D41" location="'PENS-CCAF-SEXO'!A1" display="NUMERO DE PENSIONADOS HOMBRES AFILIADOS A LAS CCAF TOTAL"/>
    <hyperlink ref="D42" location="'PENS-CCAF-SEXO'!A1" display="NUMERO DE PENSIONADOS MUJERES AFILIADOS A LAS CCAF TOTAL"/>
    <hyperlink ref="D43" location="N°CREDITOS!A1" display="NUMERO DE CREDITOS DE CONSUMO OTORGADOS POR EL SISTEMA C.C.A.F."/>
    <hyperlink ref="D44" location="N°CREDITOS!A15" display="NUMERO DE CREDITOS DE CONSUMO OTORGADOS POR EL SISTEMA C.C.A.F. A AFILIADOS TRABAJADORES"/>
    <hyperlink ref="D45" location="N°CREDITOS!A28" display="NUMERO DE CREDITOS DE CONSUMO OTORGADOS POR EL SISTEMA C.C.A.F. A AFILIADOS PENSIONADOS"/>
    <hyperlink ref="D46" location="N°CREDITOS!A40" display="NUMERO DE CREDITOS HIPOTECARIOS OTORGADOS POR EL SISTEMA C.C.A.F. "/>
    <hyperlink ref="D47" location="'MONTO CREDITOS'!A1" display="MONTOS  EN CREDITOS DE CONSUMO OTORGADOS POR EL SISTEMA C.C.A.F. "/>
    <hyperlink ref="D48" location="'MONTO CREDITOS'!A16" display="MONTOS  EN CREDITOS DE CONSUMO OTORGADOS POR EL SISTEMA C.C.A.F. A AFILIADOS TRABAJADORES"/>
    <hyperlink ref="D49" location="'MONTO CREDITOS'!A19" display="MONTOS  EN CREDITOS DE CONSUMO OTORGADOS POR EL SISTEMA C.C.A.F. A AFILIADOS PENSIONADOS"/>
    <hyperlink ref="D50" location="'MONTO CREDITOS'!A42" display="MONTOS  EN CREDITOS HIPOTECARIOS OTORGADOS POR EL SISTEMA C.C.A.F. "/>
    <hyperlink ref="D51" location="'TASAS_HASTA 50 UF'!A1" display="TASAS DE INTERES PARA OPERACIONES INFERIORES A 50 U.F, SEGÚN PLAZOS Y C.C.A.F. (A 24 MESES)"/>
    <hyperlink ref="D52" location="'TASAS_HASTA 50 UF'!A16" display="TASAS DE INTERES PARA OPERACIONES INFERIORES A 50 U.F, SEGÚN PLAZOS Y C.C.A.F. (A 36 MESES)"/>
    <hyperlink ref="D53" location="'TASAS_HASTA 50 UF'!A27" display="TASAS DE INTERES PARA OPERACIONES INFERIORES A 50 U.F, SEGÚN PLAZOS Y C.C.A.F. (A 60 MESES)"/>
    <hyperlink ref="D54" location="'TASAS_DESDE 50 HASTA 200 UF'!A1" display="TASAS DE INTERES PARA OPERACIONES DESDE 50 HASTA 200  U.F, SEGÚN PLAZOS Y C.C.A.F. (A 24 MESES)"/>
    <hyperlink ref="D55" location="'TASAS_DESDE 50 HASTA 200 UF'!A16" display="TASAS DE INTERES PARA OPERACIONES DESDE 50 HASTA 200  U.F, SEGÚN PLAZOS Y C.C.A.F. (A 36 MESES)"/>
    <hyperlink ref="D56" location="'TASAS_DESDE 50 HASTA 200 UF'!A27" display="TASAS DE INTERES PARA OPERACIONES DESDE 50 HASTA 200  U.F, SEGÚN PLAZOS Y C.C.A.F. (A 60 MESES)"/>
    <hyperlink ref="D57" location="'Tasa Promedio'!A1" display="TASA DE INTERÉS PROMEDIO OTORGADO POR CADA CCAF A SUS AFILIADOS"/>
    <hyperlink ref="D58" location="'Tasa Promedio'!A16" display="TASA DE INTERÉS PROMEDIO OTORGADO POR CADA CCAF A SUS AFILIADOS, TRABAJADORES"/>
    <hyperlink ref="D59" location="'Tasa Promedio'!A27" display="TASA DE INTERÉS PROMEDIO OTORGADO POR CADA CCAF A SUS AFILIADOS, PENSIONADOS"/>
    <hyperlink ref="D63" location="'COT-SIL-CCAF'!A2" display="NUMERO DE TRABAJADORES COTIZANTES AL REGIMEN SIL, POR C.C.A.F."/>
    <hyperlink ref="D64" location="'COT-SIL-CCAF'!A16" display="NÚMERO DE TRABAJADORES COTIZANTES AL REGIMEN DE SUBSIDIOS POR INCAPACIDAD LABORAL, DISTRIBUIDOS POR REGIÓN"/>
    <hyperlink ref="D65" location="'N° días SIL CCAF'!A1" display="NUMERO DE SUBSIDIOS INICIADOS DE ORIGEN COMUN PAGADOS POR LAS C.C.A.F."/>
    <hyperlink ref="D66" location="'N° días SIL CCAF'!A14" display="NUMERO DE DIAS PAGADOS EN SUBSIDIOS DE ORIGEN COMUN, POR LAS C.C.A.F."/>
    <hyperlink ref="D67" location="'N° días SIL CCAF'!A27" display="NÚMERO DE DIAS PAGADOS EN SUBSIDIOS DE ORIGEN COMÚN, DISTRIBUIDOS POR REGIÓN y C.C.A.F."/>
    <hyperlink ref="D68" location="'Monto SIL CCAF'!A1" display="MONTO PAGADO EN SUBSIDIOS DE ORIGEN COMUN, POR LAS C.C.A.F."/>
    <hyperlink ref="D69" location="'Monto SIL CCAF'!A15" display="MONTO PAGADO EN SUBSIDIOS DE ORIGEN COMÚN, SIN CONSIDERAR PAGO DE COTIZACIONES PREVISIONALES, POR LAS C.C.A.F."/>
    <hyperlink ref="D70" location="'Monto SIL CCAF'!A29" display="MONTO PAGADO EN COTIZACIONES PREVISIONALES POR LAS C.C.A.F. (PENSIONES, SALUD,OTRAS)"/>
    <hyperlink ref="D72" location="'INI-MAT'!A1" display="NUMERO DE SUBSIDIOS MATERNALES INICIADOS SEGÚN TIPO DE SUBSIDIO, TIPO DE ENTIDAD PAGADORA Y MES"/>
    <hyperlink ref="D73" location="'DIAS-MAT'!A1" display="NUMERO DE DÍAS DE SUBSIDIOS MATERNAL PAGADOS SEGÚN TIPO DE SUBSIDIO, TIPO DE ENTIDAD PAGADORA Y MES"/>
    <hyperlink ref="D74" location="'GASTO-MAT'!A1" display="GASTO EN SUBSIDIOS MATERNALES PAGADOS POR EL FONDO ÚNICO DE PRESTACIONES FAMILIARES Y SUBSIDIOS DE CESANTÍA, SEGÚN TIPO DE SUBSIDIO, TIPO DE INSTITUCIÓN PAGADORA Y MES"/>
    <hyperlink ref="D75" location="'PPP-EXT'!A1" display="NÚMERO DE SUBSIDIOS POR PERMISO POSTNATAL PARENTAL INICIADOS SEGÚN ENTIDAD PAGADORA, MODALIDAD DE EXTENSIÓN Y MES Año 2014"/>
    <hyperlink ref="D76" location="'PPP-EXT'!A31" display="NÚMERO DE SUBSIDIOS POR PERMISO POSTNATAL PARENTAL INICIADOS SEGÚN ENTIDAD PAGADORA, MODALIDAD DE EXTENSIÓN Y MES Año 2013"/>
    <hyperlink ref="D77" location="'PPP-EXT'!A61" display="NÚMERO DE SUBSIDIOS POR PERMISO POSTNATAL PARENTAL INICIADOS SEGÚN ENTIDAD PAGADORA, MODALIDAD DE EXTENSIÓN Y MES Año 2012"/>
    <hyperlink ref="D78" location="'PPP-EXT'!A91" display="NÚMERO DE SUBSIDIOS POR PERMISO POSTNATAL PARENTAL INICIADOS SEGÚN ENTIDAD PAGADORA, MODALIDAD DE EXTENSIÓN Y MES Año 2011 (Noviembre y Diciembre)"/>
    <hyperlink ref="D79" location="'PPP-TRA'!A1" display="NÚMERO DE PERMISOS POR PERMISO POSTNATAL PARENTAL TRASPASADOS AL PADRE SEGÚN ENTIDAD PAGADORA Y MODALIDAD DE EXTENSIÓN Año 2014"/>
    <hyperlink ref="D80" location="'PPP-TRA'!A32" display="NÚMERO DE PERMISOS POR PERMISO POSTNATAL PARENTAL TRASPASADOS AL PADRE SEGÚN ENTIDAD PAGADORA Y MODALIDAD DE EXTENSIÓN Año 2013"/>
    <hyperlink ref="D81" location="'PPP-TRA'!A61" display="NÚMERO DE PERMISOS POR PERMISO POSTNATAL PARENTAL TRASPASADOS AL PADRE SEGÚN ENTIDAD PAGADORA Y MODALIDAD DE EXTENSIÓN Año 2012"/>
    <hyperlink ref="D82" location="'PPP-TRA'!A90" display="NÚMERO DE PERMISOS POR PERMISO POSTNATAL PARENTAL TRASPASADOS AL PADRE SEGÚN ENTIDAD PAGADORA Y MODALIDAD DE EXTENSIÓN Año 2011 (Noviembre y Diciembre)"/>
    <hyperlink ref="D86" location="NºAFAM!A1" display="NÚMERO  DE ASIGNACIONES FAMILIARES PAGADAS SEGÚN INSTITUCIONES Y MES"/>
    <hyperlink ref="D87" location="'GASTO-AFAM'!A1" display="GASTO EN ASIGNACIONES FAMILIARES  PAGADAS ,SEGÚN INSTITUCIONES"/>
    <hyperlink ref="D89" location="SUF!B2" display="SUBSIDIOS FAMILIARES EMITIDOS,  BENEFICIARIOS, MONTO Y CAUSANTES POR TIPO"/>
    <hyperlink ref="D90" location="SUF!A15" display="NUMERO DE CAUSANTES DE SUBSIDIO FAMILIAR EMITIDOS, POR REGIONES"/>
    <hyperlink ref="D91" location="SUF!A37" display="NUMERO DE SUF EMITIDOS, SEGÚN TIPO DE SUBSIDIO Y REGIONES"/>
    <hyperlink ref="D92" location="'SUF COMU'!A1" display="TOTAL DE CAUSANTES DE SUBSIDIO FAMILIAR EMITIDOS A PAGO, POR COMUNA"/>
    <hyperlink ref="D93" location="SDM!A1" display="NUMERO DE SUBSIDIOS POR DISCAPACIDAD MENTAL, SEGÚN REGIONES"/>
    <hyperlink ref="D94" location="SDM!A22" display="MONTO EMITIDO EN SUBSIDIOS POR DISCAPACIDAD MENTAL, SEGÚN REGIONES"/>
    <hyperlink ref="D95" location="'BODAS DE ORO'!A1" display="NUMERO Y MONTO DE BONOS POR BODAS DE ORO EMITIDOS A PAGO "/>
    <hyperlink ref="D98" location="CESANTIA!A1" display="NUMERO DE SUBSIDIOS DE CESANTIA PAGADOS POR F.U.P.F"/>
    <hyperlink ref="D99" location="CESANTIA!A1" display="MONTO PAGADO EN SUBSIDIOS DE CESANTIA PAGADOS POR EL F.U.P.F"/>
  </hyperlinks>
  <printOptions horizontalCentered="1"/>
  <pageMargins left="0.19685039370078741" right="0.19685039370078741" top="0.19685039370078741" bottom="0.19685039370078741" header="0" footer="0"/>
  <pageSetup paperSize="14" orientation="portrait" r:id="rId1"/>
  <headerFooter alignWithMargins="0"/>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pageSetUpPr fitToPage="1"/>
  </sheetPr>
  <dimension ref="B1:AG68"/>
  <sheetViews>
    <sheetView zoomScale="90" zoomScaleNormal="90" zoomScalePageLayoutView="90" workbookViewId="0">
      <selection activeCell="B1" sqref="B1"/>
    </sheetView>
  </sheetViews>
  <sheetFormatPr baseColWidth="10" defaultColWidth="5" defaultRowHeight="12.75" x14ac:dyDescent="0.2"/>
  <cols>
    <col min="1" max="1" width="5" style="802" customWidth="1"/>
    <col min="2" max="2" width="40" style="802" customWidth="1"/>
    <col min="3" max="14" width="11.7109375" style="802" customWidth="1"/>
    <col min="15" max="15" width="14.42578125" style="802" customWidth="1"/>
    <col min="16" max="16384" width="5" style="802"/>
  </cols>
  <sheetData>
    <row r="1" spans="2:15" x14ac:dyDescent="0.2">
      <c r="B1" s="26" t="s">
        <v>9</v>
      </c>
      <c r="C1" s="878"/>
      <c r="D1" s="878"/>
      <c r="E1" s="878"/>
      <c r="F1" s="878"/>
      <c r="G1" s="878"/>
      <c r="H1" s="878"/>
      <c r="I1" s="878"/>
      <c r="J1" s="878"/>
      <c r="K1" s="878"/>
      <c r="L1" s="878"/>
      <c r="M1" s="878"/>
      <c r="N1" s="878"/>
      <c r="O1" s="878"/>
    </row>
    <row r="2" spans="2:15" s="826" customFormat="1" ht="15.75" x14ac:dyDescent="0.25">
      <c r="B2" s="1131" t="s">
        <v>18</v>
      </c>
      <c r="C2" s="1131"/>
      <c r="D2" s="1131"/>
      <c r="E2" s="1131"/>
      <c r="F2" s="1131"/>
      <c r="G2" s="1131"/>
      <c r="H2" s="1131"/>
      <c r="I2" s="1131"/>
      <c r="J2" s="1131"/>
      <c r="K2" s="1131"/>
      <c r="L2" s="1131"/>
      <c r="M2" s="1131"/>
      <c r="N2" s="1131"/>
      <c r="O2" s="1131"/>
    </row>
    <row r="3" spans="2:15" s="826" customFormat="1" ht="15.75" x14ac:dyDescent="0.25">
      <c r="B3" s="1131" t="s">
        <v>123</v>
      </c>
      <c r="C3" s="1131"/>
      <c r="D3" s="1131"/>
      <c r="E3" s="1131"/>
      <c r="F3" s="1131"/>
      <c r="G3" s="1131"/>
      <c r="H3" s="1131"/>
      <c r="I3" s="1131"/>
      <c r="J3" s="1131"/>
      <c r="K3" s="1131"/>
      <c r="L3" s="1131"/>
      <c r="M3" s="1131"/>
      <c r="N3" s="1131"/>
      <c r="O3" s="1131"/>
    </row>
    <row r="4" spans="2:15" s="826" customFormat="1" ht="15.75" x14ac:dyDescent="0.25">
      <c r="B4" s="1131" t="s">
        <v>576</v>
      </c>
      <c r="C4" s="1130"/>
      <c r="D4" s="1130"/>
      <c r="E4" s="1130"/>
      <c r="F4" s="1130"/>
      <c r="G4" s="1130"/>
      <c r="H4" s="1130"/>
      <c r="I4" s="1130"/>
      <c r="J4" s="1130"/>
      <c r="K4" s="1130"/>
      <c r="L4" s="1130"/>
      <c r="M4" s="1130"/>
      <c r="N4" s="1130"/>
      <c r="O4" s="1130"/>
    </row>
    <row r="5" spans="2:15" s="826" customFormat="1" ht="15.75" x14ac:dyDescent="0.25">
      <c r="B5" s="1173" t="s">
        <v>43</v>
      </c>
      <c r="C5" s="1173"/>
      <c r="D5" s="1173"/>
      <c r="E5" s="1173"/>
      <c r="F5" s="1173"/>
      <c r="G5" s="1173"/>
      <c r="H5" s="1173"/>
      <c r="I5" s="1173"/>
      <c r="J5" s="1173"/>
      <c r="K5" s="1173"/>
      <c r="L5" s="1173"/>
      <c r="M5" s="1173"/>
      <c r="N5" s="1173"/>
      <c r="O5" s="1173"/>
    </row>
    <row r="6" spans="2:15" ht="18" customHeight="1" x14ac:dyDescent="0.2">
      <c r="B6" s="1007"/>
      <c r="C6" s="1008" t="s">
        <v>0</v>
      </c>
      <c r="D6" s="1008" t="s">
        <v>1</v>
      </c>
      <c r="E6" s="1008" t="s">
        <v>2</v>
      </c>
      <c r="F6" s="1008" t="s">
        <v>3</v>
      </c>
      <c r="G6" s="1008" t="s">
        <v>4</v>
      </c>
      <c r="H6" s="1008" t="s">
        <v>10</v>
      </c>
      <c r="I6" s="1008" t="s">
        <v>5</v>
      </c>
      <c r="J6" s="1008" t="s">
        <v>6</v>
      </c>
      <c r="K6" s="1008" t="s">
        <v>7</v>
      </c>
      <c r="L6" s="1008" t="s">
        <v>8</v>
      </c>
      <c r="M6" s="1008" t="s">
        <v>11</v>
      </c>
      <c r="N6" s="1008" t="s">
        <v>12</v>
      </c>
      <c r="O6" s="1009" t="s">
        <v>34</v>
      </c>
    </row>
    <row r="7" spans="2:15" x14ac:dyDescent="0.2">
      <c r="B7" s="806" t="s">
        <v>35</v>
      </c>
      <c r="C7" s="152">
        <f t="shared" ref="C7:J7" si="0">+C8+C9</f>
        <v>1398217</v>
      </c>
      <c r="D7" s="152">
        <f t="shared" si="0"/>
        <v>1434346</v>
      </c>
      <c r="E7" s="152">
        <f t="shared" si="0"/>
        <v>1419859</v>
      </c>
      <c r="F7" s="152">
        <f t="shared" si="0"/>
        <v>1491362</v>
      </c>
      <c r="G7" s="152">
        <f t="shared" si="0"/>
        <v>1478126</v>
      </c>
      <c r="H7" s="152">
        <f t="shared" si="0"/>
        <v>1516079</v>
      </c>
      <c r="I7" s="152">
        <f t="shared" si="0"/>
        <v>1458692</v>
      </c>
      <c r="J7" s="152">
        <f t="shared" si="0"/>
        <v>1472054</v>
      </c>
      <c r="K7" s="152">
        <f t="shared" ref="K7:O7" si="1">+K8+K9</f>
        <v>0</v>
      </c>
      <c r="L7" s="152">
        <f t="shared" si="1"/>
        <v>0</v>
      </c>
      <c r="M7" s="152">
        <f t="shared" si="1"/>
        <v>0</v>
      </c>
      <c r="N7" s="152">
        <f t="shared" si="1"/>
        <v>0</v>
      </c>
      <c r="O7" s="1010">
        <f t="shared" si="1"/>
        <v>11668735</v>
      </c>
    </row>
    <row r="8" spans="2:15" ht="15" x14ac:dyDescent="0.25">
      <c r="B8" s="1011" t="s">
        <v>48</v>
      </c>
      <c r="C8" s="1012">
        <v>1219024</v>
      </c>
      <c r="D8" s="29">
        <v>1253683</v>
      </c>
      <c r="E8" s="29">
        <v>1266746</v>
      </c>
      <c r="F8" s="29">
        <v>1315683</v>
      </c>
      <c r="G8" s="174">
        <v>1289723</v>
      </c>
      <c r="H8" s="174">
        <v>1315153</v>
      </c>
      <c r="I8" s="29">
        <v>1295508</v>
      </c>
      <c r="J8" s="29">
        <v>1295673</v>
      </c>
      <c r="K8" s="29"/>
      <c r="L8" s="29"/>
      <c r="M8" s="29"/>
      <c r="N8" s="29"/>
      <c r="O8" s="1013">
        <f>SUM(C8:N8)</f>
        <v>10251193</v>
      </c>
    </row>
    <row r="9" spans="2:15" ht="15" x14ac:dyDescent="0.25">
      <c r="B9" s="1011" t="s">
        <v>50</v>
      </c>
      <c r="C9" s="1012">
        <v>179193</v>
      </c>
      <c r="D9" s="29">
        <v>180663</v>
      </c>
      <c r="E9" s="29">
        <v>153113</v>
      </c>
      <c r="F9" s="29">
        <v>175679</v>
      </c>
      <c r="G9" s="174">
        <v>188403</v>
      </c>
      <c r="H9" s="174">
        <v>200926</v>
      </c>
      <c r="I9" s="29">
        <v>163184</v>
      </c>
      <c r="J9" s="29">
        <v>176381</v>
      </c>
      <c r="K9" s="29"/>
      <c r="L9" s="29"/>
      <c r="M9" s="29"/>
      <c r="N9" s="29"/>
      <c r="O9" s="1013">
        <f>SUM(C9:N9)</f>
        <v>1417542</v>
      </c>
    </row>
    <row r="10" spans="2:15" x14ac:dyDescent="0.2">
      <c r="B10" s="1014" t="s">
        <v>36</v>
      </c>
      <c r="C10" s="149">
        <f t="shared" ref="C10:J10" si="2">+C11+C12</f>
        <v>1201514</v>
      </c>
      <c r="D10" s="149">
        <f t="shared" si="2"/>
        <v>1276053</v>
      </c>
      <c r="E10" s="149">
        <f t="shared" si="2"/>
        <v>1296805</v>
      </c>
      <c r="F10" s="149">
        <f t="shared" si="2"/>
        <v>1387446</v>
      </c>
      <c r="G10" s="149">
        <f t="shared" si="2"/>
        <v>1333699</v>
      </c>
      <c r="H10" s="149">
        <f t="shared" si="2"/>
        <v>1329880</v>
      </c>
      <c r="I10" s="149">
        <f t="shared" si="2"/>
        <v>1332340</v>
      </c>
      <c r="J10" s="149">
        <f t="shared" si="2"/>
        <v>1341102</v>
      </c>
      <c r="K10" s="149">
        <f t="shared" ref="K10:O10" si="3">+K11+K12</f>
        <v>0</v>
      </c>
      <c r="L10" s="149">
        <f t="shared" si="3"/>
        <v>0</v>
      </c>
      <c r="M10" s="149">
        <f t="shared" si="3"/>
        <v>0</v>
      </c>
      <c r="N10" s="149">
        <f t="shared" si="3"/>
        <v>0</v>
      </c>
      <c r="O10" s="1015">
        <f t="shared" si="3"/>
        <v>10498839</v>
      </c>
    </row>
    <row r="11" spans="2:15" ht="12" customHeight="1" x14ac:dyDescent="0.25">
      <c r="B11" s="1011" t="s">
        <v>48</v>
      </c>
      <c r="C11" s="1012">
        <v>1087019</v>
      </c>
      <c r="D11" s="29">
        <v>1157804</v>
      </c>
      <c r="E11" s="29">
        <v>1178985</v>
      </c>
      <c r="F11" s="29">
        <v>1269923</v>
      </c>
      <c r="G11" s="29">
        <v>1215425</v>
      </c>
      <c r="H11" s="174">
        <v>1210908</v>
      </c>
      <c r="I11" s="29">
        <v>1213006</v>
      </c>
      <c r="J11" s="29">
        <v>1221681</v>
      </c>
      <c r="K11" s="29"/>
      <c r="L11" s="29"/>
      <c r="M11" s="29"/>
      <c r="N11" s="29"/>
      <c r="O11" s="1013">
        <f>SUM(C11:N11)</f>
        <v>9554751</v>
      </c>
    </row>
    <row r="12" spans="2:15" ht="15" x14ac:dyDescent="0.25">
      <c r="B12" s="1011" t="s">
        <v>50</v>
      </c>
      <c r="C12" s="1012">
        <v>114495</v>
      </c>
      <c r="D12" s="29">
        <v>118249</v>
      </c>
      <c r="E12" s="29">
        <v>117820</v>
      </c>
      <c r="F12" s="29">
        <v>117523</v>
      </c>
      <c r="G12" s="29">
        <v>118274</v>
      </c>
      <c r="H12" s="174">
        <v>118972</v>
      </c>
      <c r="I12" s="29">
        <v>119334</v>
      </c>
      <c r="J12" s="29">
        <v>119421</v>
      </c>
      <c r="K12" s="29"/>
      <c r="L12" s="29"/>
      <c r="M12" s="29"/>
      <c r="N12" s="29"/>
      <c r="O12" s="1013">
        <f>SUM(C12:N12)</f>
        <v>944088</v>
      </c>
    </row>
    <row r="13" spans="2:15" x14ac:dyDescent="0.2">
      <c r="B13" s="1014" t="s">
        <v>37</v>
      </c>
      <c r="C13" s="1016">
        <f t="shared" ref="C13:J13" si="4">+C14+C15</f>
        <v>371929</v>
      </c>
      <c r="D13" s="149">
        <f t="shared" si="4"/>
        <v>380154</v>
      </c>
      <c r="E13" s="149">
        <f t="shared" si="4"/>
        <v>390557</v>
      </c>
      <c r="F13" s="149">
        <f t="shared" si="4"/>
        <v>390228.23299999995</v>
      </c>
      <c r="G13" s="149">
        <f t="shared" si="4"/>
        <v>397564.28200000001</v>
      </c>
      <c r="H13" s="149">
        <f t="shared" si="4"/>
        <v>394140.37699999998</v>
      </c>
      <c r="I13" s="149">
        <f t="shared" si="4"/>
        <v>393470.3409999999</v>
      </c>
      <c r="J13" s="149">
        <f t="shared" si="4"/>
        <v>383288.44</v>
      </c>
      <c r="K13" s="149">
        <f t="shared" ref="K13:O13" si="5">+K14+K15</f>
        <v>0</v>
      </c>
      <c r="L13" s="266">
        <f t="shared" si="5"/>
        <v>0</v>
      </c>
      <c r="M13" s="266">
        <f t="shared" si="5"/>
        <v>0</v>
      </c>
      <c r="N13" s="266">
        <f t="shared" si="5"/>
        <v>0</v>
      </c>
      <c r="O13" s="1015">
        <f t="shared" si="5"/>
        <v>3101331.6729999995</v>
      </c>
    </row>
    <row r="14" spans="2:15" ht="15" x14ac:dyDescent="0.25">
      <c r="B14" s="1011" t="s">
        <v>48</v>
      </c>
      <c r="C14" s="1012">
        <v>346756</v>
      </c>
      <c r="D14" s="29">
        <v>355035</v>
      </c>
      <c r="E14" s="29">
        <v>365584</v>
      </c>
      <c r="F14" s="29">
        <v>364349.90099999995</v>
      </c>
      <c r="G14" s="29">
        <v>370851.84299999999</v>
      </c>
      <c r="H14" s="174">
        <v>367946.06999999995</v>
      </c>
      <c r="I14" s="29">
        <v>367276.03399999993</v>
      </c>
      <c r="J14" s="29">
        <v>356687.53</v>
      </c>
      <c r="K14" s="29"/>
      <c r="L14" s="29"/>
      <c r="M14" s="29"/>
      <c r="N14" s="29"/>
      <c r="O14" s="1013">
        <f>SUM(C14:N14)</f>
        <v>2894486.3779999996</v>
      </c>
    </row>
    <row r="15" spans="2:15" ht="15" x14ac:dyDescent="0.25">
      <c r="B15" s="1011" t="s">
        <v>50</v>
      </c>
      <c r="C15" s="1012">
        <v>25173</v>
      </c>
      <c r="D15" s="29">
        <v>25119</v>
      </c>
      <c r="E15" s="29">
        <v>24973</v>
      </c>
      <c r="F15" s="29">
        <v>25878.332000000002</v>
      </c>
      <c r="G15" s="29">
        <v>26712.438999999998</v>
      </c>
      <c r="H15" s="174">
        <v>26194.307000000001</v>
      </c>
      <c r="I15" s="29">
        <v>26194.307000000001</v>
      </c>
      <c r="J15" s="29">
        <v>26600.91</v>
      </c>
      <c r="K15" s="29"/>
      <c r="L15" s="29"/>
      <c r="M15" s="29"/>
      <c r="N15" s="29"/>
      <c r="O15" s="1013">
        <f>SUM(C15:N15)</f>
        <v>206845.29499999998</v>
      </c>
    </row>
    <row r="16" spans="2:15" x14ac:dyDescent="0.2">
      <c r="B16" s="1014" t="s">
        <v>38</v>
      </c>
      <c r="C16" s="1016">
        <f t="shared" ref="C16:J16" si="6">+C17+C18</f>
        <v>2971660</v>
      </c>
      <c r="D16" s="149">
        <f t="shared" si="6"/>
        <v>3090553</v>
      </c>
      <c r="E16" s="149">
        <f t="shared" si="6"/>
        <v>3107221</v>
      </c>
      <c r="F16" s="149">
        <f t="shared" si="6"/>
        <v>3269036.233</v>
      </c>
      <c r="G16" s="149">
        <f t="shared" si="6"/>
        <v>3209389.2819999997</v>
      </c>
      <c r="H16" s="149">
        <f t="shared" si="6"/>
        <v>3240099.3769999999</v>
      </c>
      <c r="I16" s="149">
        <f t="shared" si="6"/>
        <v>3184502.341</v>
      </c>
      <c r="J16" s="149">
        <f t="shared" si="6"/>
        <v>3196444.4400000004</v>
      </c>
      <c r="K16" s="149">
        <f t="shared" ref="K16:O16" si="7">+K17+K18</f>
        <v>0</v>
      </c>
      <c r="L16" s="149">
        <f t="shared" si="7"/>
        <v>0</v>
      </c>
      <c r="M16" s="149">
        <f t="shared" si="7"/>
        <v>0</v>
      </c>
      <c r="N16" s="149">
        <f t="shared" si="7"/>
        <v>0</v>
      </c>
      <c r="O16" s="1015">
        <f t="shared" si="7"/>
        <v>25268905.673</v>
      </c>
    </row>
    <row r="17" spans="2:33" x14ac:dyDescent="0.2">
      <c r="B17" s="1017" t="s">
        <v>48</v>
      </c>
      <c r="C17" s="1018">
        <f t="shared" ref="C17:J18" si="8">+C8+C11+C14</f>
        <v>2652799</v>
      </c>
      <c r="D17" s="267">
        <f t="shared" si="8"/>
        <v>2766522</v>
      </c>
      <c r="E17" s="267">
        <f t="shared" si="8"/>
        <v>2811315</v>
      </c>
      <c r="F17" s="267">
        <f t="shared" si="8"/>
        <v>2949955.9010000001</v>
      </c>
      <c r="G17" s="267">
        <f t="shared" si="8"/>
        <v>2875999.8429999999</v>
      </c>
      <c r="H17" s="267">
        <f t="shared" si="8"/>
        <v>2894007.07</v>
      </c>
      <c r="I17" s="267">
        <f t="shared" si="8"/>
        <v>2875790.034</v>
      </c>
      <c r="J17" s="267">
        <f t="shared" si="8"/>
        <v>2874041.5300000003</v>
      </c>
      <c r="K17" s="267">
        <f t="shared" ref="K17:O18" si="9">+K8+K11+K14</f>
        <v>0</v>
      </c>
      <c r="L17" s="267">
        <f t="shared" si="9"/>
        <v>0</v>
      </c>
      <c r="M17" s="267">
        <f t="shared" si="9"/>
        <v>0</v>
      </c>
      <c r="N17" s="267">
        <f t="shared" si="9"/>
        <v>0</v>
      </c>
      <c r="O17" s="1019">
        <f t="shared" si="9"/>
        <v>22700430.377999999</v>
      </c>
    </row>
    <row r="18" spans="2:33" x14ac:dyDescent="0.2">
      <c r="B18" s="806" t="s">
        <v>50</v>
      </c>
      <c r="C18" s="808">
        <f t="shared" si="8"/>
        <v>318861</v>
      </c>
      <c r="D18" s="152">
        <f t="shared" si="8"/>
        <v>324031</v>
      </c>
      <c r="E18" s="152">
        <f t="shared" si="8"/>
        <v>295906</v>
      </c>
      <c r="F18" s="152">
        <f t="shared" si="8"/>
        <v>319080.33199999999</v>
      </c>
      <c r="G18" s="152">
        <f t="shared" si="8"/>
        <v>333389.43900000001</v>
      </c>
      <c r="H18" s="152">
        <f t="shared" si="8"/>
        <v>346092.30700000003</v>
      </c>
      <c r="I18" s="152">
        <f t="shared" si="8"/>
        <v>308712.30700000003</v>
      </c>
      <c r="J18" s="152">
        <f t="shared" si="8"/>
        <v>322402.90999999997</v>
      </c>
      <c r="K18" s="152">
        <f t="shared" si="9"/>
        <v>0</v>
      </c>
      <c r="L18" s="152">
        <f t="shared" si="9"/>
        <v>0</v>
      </c>
      <c r="M18" s="152">
        <f t="shared" si="9"/>
        <v>0</v>
      </c>
      <c r="N18" s="152">
        <f t="shared" si="9"/>
        <v>0</v>
      </c>
      <c r="O18" s="1010">
        <f t="shared" si="9"/>
        <v>2568475.2949999999</v>
      </c>
    </row>
    <row r="19" spans="2:33" ht="17.25" customHeight="1" x14ac:dyDescent="0.2">
      <c r="B19" s="1014" t="s">
        <v>133</v>
      </c>
      <c r="C19" s="1020">
        <v>1748718.5920000009</v>
      </c>
      <c r="D19" s="149">
        <v>1741421</v>
      </c>
      <c r="E19" s="149">
        <v>1738893</v>
      </c>
      <c r="F19" s="149">
        <v>1737625.3610000033</v>
      </c>
      <c r="G19" s="149">
        <v>1739653.6730000058</v>
      </c>
      <c r="H19" s="266">
        <v>1750133.0569999993</v>
      </c>
      <c r="I19" s="149">
        <v>1749991.0689999997</v>
      </c>
      <c r="J19" s="149">
        <v>1744691.011000002</v>
      </c>
      <c r="K19" s="149"/>
      <c r="L19" s="149"/>
      <c r="M19" s="149"/>
      <c r="N19" s="149"/>
      <c r="O19" s="1015">
        <f>SUM(C19:N19)</f>
        <v>13951126.763000011</v>
      </c>
    </row>
    <row r="20" spans="2:33" ht="15" x14ac:dyDescent="0.25">
      <c r="B20" s="1014" t="s">
        <v>39</v>
      </c>
      <c r="C20" s="1014">
        <f>+C16+C19</f>
        <v>4720378.5920000011</v>
      </c>
      <c r="D20" s="268">
        <f t="shared" ref="D20:J20" si="10">+D16+D19</f>
        <v>4831974</v>
      </c>
      <c r="E20" s="268">
        <f t="shared" si="10"/>
        <v>4846114</v>
      </c>
      <c r="F20" s="268">
        <f t="shared" si="10"/>
        <v>5006661.5940000033</v>
      </c>
      <c r="G20" s="268">
        <f t="shared" si="10"/>
        <v>4949042.9550000057</v>
      </c>
      <c r="H20" s="268">
        <f t="shared" si="10"/>
        <v>4990232.4339999994</v>
      </c>
      <c r="I20" s="268">
        <f t="shared" si="10"/>
        <v>4934493.41</v>
      </c>
      <c r="J20" s="268">
        <f t="shared" si="10"/>
        <v>4941135.4510000022</v>
      </c>
      <c r="K20" s="268">
        <f t="shared" ref="K20:N20" si="11">+K16+K19</f>
        <v>0</v>
      </c>
      <c r="L20" s="268">
        <f t="shared" si="11"/>
        <v>0</v>
      </c>
      <c r="M20" s="268">
        <f t="shared" si="11"/>
        <v>0</v>
      </c>
      <c r="N20" s="268">
        <f t="shared" si="11"/>
        <v>0</v>
      </c>
      <c r="O20" s="1021">
        <f t="shared" ref="O20" si="12">+O19+O16</f>
        <v>39220032.436000012</v>
      </c>
      <c r="P20" s="919"/>
      <c r="Q20" s="919"/>
      <c r="R20" s="919"/>
      <c r="S20" s="919"/>
      <c r="T20" s="919"/>
      <c r="U20" s="919"/>
      <c r="V20" s="919"/>
      <c r="W20" s="919"/>
      <c r="X20" s="919"/>
      <c r="Y20" s="919"/>
      <c r="Z20" s="919"/>
      <c r="AA20" s="919"/>
      <c r="AB20" s="919"/>
      <c r="AC20" s="919"/>
      <c r="AD20" s="919"/>
      <c r="AE20" s="919"/>
      <c r="AF20" s="919"/>
      <c r="AG20" s="919"/>
    </row>
    <row r="21" spans="2:33" s="826" customFormat="1" ht="16.5" customHeight="1" x14ac:dyDescent="0.25">
      <c r="B21" s="1022" t="s">
        <v>164</v>
      </c>
      <c r="C21" s="1023"/>
      <c r="D21" s="1023"/>
      <c r="E21" s="1023"/>
      <c r="F21" s="1023"/>
      <c r="G21" s="1023"/>
      <c r="H21" s="1023"/>
      <c r="I21" s="1023"/>
      <c r="J21" s="1023"/>
      <c r="K21" s="1023"/>
      <c r="L21" s="1023"/>
      <c r="M21" s="1023"/>
      <c r="N21" s="1023"/>
      <c r="O21" s="1023"/>
      <c r="P21" s="969"/>
      <c r="Q21" s="969"/>
      <c r="R21" s="969"/>
      <c r="S21" s="969"/>
      <c r="T21" s="969"/>
      <c r="U21" s="969"/>
      <c r="V21" s="969"/>
      <c r="W21" s="969"/>
      <c r="X21" s="969"/>
      <c r="Y21" s="969"/>
      <c r="Z21" s="969"/>
      <c r="AA21" s="969"/>
      <c r="AB21" s="969"/>
      <c r="AC21" s="969"/>
      <c r="AD21" s="969"/>
      <c r="AE21" s="969"/>
      <c r="AF21" s="969"/>
      <c r="AG21" s="969"/>
    </row>
    <row r="22" spans="2:33" x14ac:dyDescent="0.2">
      <c r="B22" s="1024"/>
      <c r="C22" s="1025"/>
      <c r="D22" s="1025"/>
      <c r="E22" s="1025"/>
      <c r="F22" s="1025"/>
      <c r="G22" s="1025"/>
      <c r="H22" s="1025"/>
    </row>
    <row r="23" spans="2:33" x14ac:dyDescent="0.2">
      <c r="C23" s="1025"/>
      <c r="D23" s="1025"/>
      <c r="E23" s="1025"/>
      <c r="F23" s="1025"/>
      <c r="G23" s="1025"/>
      <c r="H23" s="1025"/>
      <c r="O23" s="26" t="s">
        <v>9</v>
      </c>
    </row>
    <row r="25" spans="2:33" x14ac:dyDescent="0.2">
      <c r="B25" s="26" t="s">
        <v>9</v>
      </c>
    </row>
    <row r="26" spans="2:33" s="826" customFormat="1" ht="15.75" x14ac:dyDescent="0.25">
      <c r="B26" s="1131" t="s">
        <v>124</v>
      </c>
      <c r="C26" s="1131"/>
      <c r="D26" s="1131"/>
      <c r="E26" s="1131"/>
      <c r="F26" s="1131"/>
      <c r="G26" s="1131"/>
      <c r="H26" s="1131"/>
      <c r="I26" s="1131"/>
      <c r="J26" s="1131"/>
      <c r="K26" s="1131"/>
      <c r="L26" s="1131"/>
      <c r="M26" s="1131"/>
      <c r="N26" s="1131"/>
      <c r="O26" s="1131"/>
    </row>
    <row r="27" spans="2:33" s="826" customFormat="1" ht="15.75" x14ac:dyDescent="0.25">
      <c r="B27" s="1131" t="s">
        <v>576</v>
      </c>
      <c r="C27" s="1130"/>
      <c r="D27" s="1130"/>
      <c r="E27" s="1130"/>
      <c r="F27" s="1130"/>
      <c r="G27" s="1130"/>
      <c r="H27" s="1130"/>
      <c r="I27" s="1130"/>
      <c r="J27" s="1130"/>
      <c r="K27" s="1130"/>
      <c r="L27" s="1130"/>
      <c r="M27" s="1130"/>
      <c r="N27" s="1130"/>
      <c r="O27" s="1130"/>
    </row>
    <row r="28" spans="2:33" s="826" customFormat="1" x14ac:dyDescent="0.2">
      <c r="M28" s="1026"/>
    </row>
    <row r="29" spans="2:33" s="826" customFormat="1" ht="20.25" customHeight="1" x14ac:dyDescent="0.2">
      <c r="B29" s="1027" t="s">
        <v>125</v>
      </c>
      <c r="C29" s="728" t="s">
        <v>172</v>
      </c>
      <c r="D29" s="728" t="s">
        <v>173</v>
      </c>
      <c r="E29" s="728" t="s">
        <v>174</v>
      </c>
      <c r="F29" s="728" t="s">
        <v>175</v>
      </c>
      <c r="G29" s="728" t="s">
        <v>176</v>
      </c>
      <c r="H29" s="728" t="s">
        <v>177</v>
      </c>
      <c r="I29" s="728" t="s">
        <v>178</v>
      </c>
      <c r="J29" s="728" t="s">
        <v>179</v>
      </c>
      <c r="K29" s="728" t="s">
        <v>180</v>
      </c>
      <c r="L29" s="728" t="s">
        <v>181</v>
      </c>
      <c r="M29" s="728" t="s">
        <v>182</v>
      </c>
      <c r="N29" s="728" t="s">
        <v>183</v>
      </c>
      <c r="O29" s="1028" t="s">
        <v>34</v>
      </c>
    </row>
    <row r="30" spans="2:33" ht="15.75" x14ac:dyDescent="0.25">
      <c r="B30" s="1029" t="s">
        <v>34</v>
      </c>
      <c r="C30" s="269">
        <f t="shared" ref="C30:J36" si="13">+C38+C45+C52+C59</f>
        <v>4720378.5920000011</v>
      </c>
      <c r="D30" s="269">
        <f t="shared" si="13"/>
        <v>4831974</v>
      </c>
      <c r="E30" s="269">
        <f t="shared" si="13"/>
        <v>4846114</v>
      </c>
      <c r="F30" s="269">
        <f t="shared" si="13"/>
        <v>5006661.5940000033</v>
      </c>
      <c r="G30" s="269">
        <f t="shared" si="13"/>
        <v>4949042.9550000057</v>
      </c>
      <c r="H30" s="269">
        <f t="shared" si="13"/>
        <v>4990232.4339999994</v>
      </c>
      <c r="I30" s="269">
        <f t="shared" si="13"/>
        <v>4934493.41</v>
      </c>
      <c r="J30" s="269">
        <f t="shared" si="13"/>
        <v>4941135.4510000022</v>
      </c>
      <c r="K30" s="269">
        <f t="shared" ref="K30:N36" si="14">+K38+K45+K52+K59</f>
        <v>0</v>
      </c>
      <c r="L30" s="269">
        <f t="shared" si="14"/>
        <v>0</v>
      </c>
      <c r="M30" s="269">
        <f t="shared" si="14"/>
        <v>0</v>
      </c>
      <c r="N30" s="269">
        <f t="shared" si="14"/>
        <v>0</v>
      </c>
      <c r="O30" s="269">
        <f>SUM(C30:N30)</f>
        <v>39220032.436000019</v>
      </c>
      <c r="P30" s="22"/>
    </row>
    <row r="31" spans="2:33" ht="21.75" customHeight="1" x14ac:dyDescent="0.25">
      <c r="B31" s="1030" t="s">
        <v>120</v>
      </c>
      <c r="C31" s="270">
        <f t="shared" si="13"/>
        <v>972341</v>
      </c>
      <c r="D31" s="270">
        <f t="shared" si="13"/>
        <v>982206</v>
      </c>
      <c r="E31" s="270">
        <f t="shared" si="13"/>
        <v>951688</v>
      </c>
      <c r="F31" s="270">
        <f t="shared" si="13"/>
        <v>970500.06499999994</v>
      </c>
      <c r="G31" s="270">
        <f t="shared" si="13"/>
        <v>985433.152</v>
      </c>
      <c r="H31" s="270">
        <f t="shared" si="13"/>
        <v>981720.49699999997</v>
      </c>
      <c r="I31" s="270">
        <f t="shared" si="13"/>
        <v>948918.005</v>
      </c>
      <c r="J31" s="270">
        <f t="shared" si="13"/>
        <v>976712.54599999997</v>
      </c>
      <c r="K31" s="270">
        <f t="shared" si="14"/>
        <v>0</v>
      </c>
      <c r="L31" s="270">
        <f t="shared" si="14"/>
        <v>0</v>
      </c>
      <c r="M31" s="270">
        <f t="shared" si="14"/>
        <v>0</v>
      </c>
      <c r="N31" s="270">
        <f t="shared" si="14"/>
        <v>0</v>
      </c>
      <c r="O31" s="270">
        <f t="shared" ref="O31:O36" si="15">SUM(C31:N31)</f>
        <v>7769519.2649999997</v>
      </c>
      <c r="P31" s="22"/>
    </row>
    <row r="32" spans="2:33" ht="15.75" x14ac:dyDescent="0.25">
      <c r="B32" s="1030" t="s">
        <v>121</v>
      </c>
      <c r="C32" s="270">
        <f t="shared" si="13"/>
        <v>1568898.208999994</v>
      </c>
      <c r="D32" s="270">
        <f t="shared" si="13"/>
        <v>1562367</v>
      </c>
      <c r="E32" s="270">
        <f t="shared" si="13"/>
        <v>1570723</v>
      </c>
      <c r="F32" s="270">
        <f t="shared" si="13"/>
        <v>1565790.4709999955</v>
      </c>
      <c r="G32" s="270">
        <f t="shared" si="13"/>
        <v>1565799.8599999971</v>
      </c>
      <c r="H32" s="270">
        <f t="shared" si="13"/>
        <v>1589897.7689999931</v>
      </c>
      <c r="I32" s="270">
        <f t="shared" si="13"/>
        <v>1557275.5979999928</v>
      </c>
      <c r="J32" s="270">
        <f t="shared" si="13"/>
        <v>1561164.3619999941</v>
      </c>
      <c r="K32" s="270">
        <f t="shared" si="14"/>
        <v>0</v>
      </c>
      <c r="L32" s="270">
        <f t="shared" si="14"/>
        <v>0</v>
      </c>
      <c r="M32" s="270">
        <f t="shared" si="14"/>
        <v>0</v>
      </c>
      <c r="N32" s="270">
        <f t="shared" si="14"/>
        <v>0</v>
      </c>
      <c r="O32" s="270">
        <f t="shared" si="15"/>
        <v>12541916.268999966</v>
      </c>
      <c r="P32" s="22"/>
    </row>
    <row r="33" spans="2:16" ht="15.75" x14ac:dyDescent="0.25">
      <c r="B33" s="1030" t="s">
        <v>119</v>
      </c>
      <c r="C33" s="270">
        <f t="shared" si="13"/>
        <v>178078</v>
      </c>
      <c r="D33" s="270">
        <f t="shared" si="13"/>
        <v>183564</v>
      </c>
      <c r="E33" s="270">
        <f t="shared" si="13"/>
        <v>181905</v>
      </c>
      <c r="F33" s="270">
        <f t="shared" si="13"/>
        <v>183671.84899999999</v>
      </c>
      <c r="G33" s="270">
        <f t="shared" si="13"/>
        <v>183584.174</v>
      </c>
      <c r="H33" s="270">
        <f t="shared" si="13"/>
        <v>194272.59899999999</v>
      </c>
      <c r="I33" s="270">
        <f t="shared" si="13"/>
        <v>201188.02799999999</v>
      </c>
      <c r="J33" s="270">
        <f t="shared" si="13"/>
        <v>184423.02799999999</v>
      </c>
      <c r="K33" s="270">
        <f t="shared" si="14"/>
        <v>0</v>
      </c>
      <c r="L33" s="270">
        <f t="shared" si="14"/>
        <v>0</v>
      </c>
      <c r="M33" s="270">
        <f t="shared" si="14"/>
        <v>0</v>
      </c>
      <c r="N33" s="270">
        <f t="shared" si="14"/>
        <v>0</v>
      </c>
      <c r="O33" s="270">
        <f t="shared" si="15"/>
        <v>1490686.6779999998</v>
      </c>
      <c r="P33" s="22"/>
    </row>
    <row r="34" spans="2:16" ht="15.75" x14ac:dyDescent="0.25">
      <c r="B34" s="1030" t="s">
        <v>97</v>
      </c>
      <c r="C34" s="270">
        <f t="shared" si="13"/>
        <v>1670165.284000007</v>
      </c>
      <c r="D34" s="270">
        <f t="shared" si="13"/>
        <v>1709207</v>
      </c>
      <c r="E34" s="270">
        <f t="shared" si="13"/>
        <v>1710694</v>
      </c>
      <c r="F34" s="270">
        <f t="shared" si="13"/>
        <v>1742905.9380000078</v>
      </c>
      <c r="G34" s="270">
        <f t="shared" si="13"/>
        <v>1721867.5770000089</v>
      </c>
      <c r="H34" s="270">
        <f t="shared" si="13"/>
        <v>1722430.3360000062</v>
      </c>
      <c r="I34" s="270">
        <f t="shared" si="13"/>
        <v>1735406.2120000068</v>
      </c>
      <c r="J34" s="270">
        <f t="shared" si="13"/>
        <v>1722169.1730000083</v>
      </c>
      <c r="K34" s="270">
        <f t="shared" si="14"/>
        <v>0</v>
      </c>
      <c r="L34" s="270">
        <f t="shared" si="14"/>
        <v>0</v>
      </c>
      <c r="M34" s="270">
        <f t="shared" si="14"/>
        <v>0</v>
      </c>
      <c r="N34" s="270">
        <f t="shared" si="14"/>
        <v>0</v>
      </c>
      <c r="O34" s="270">
        <f t="shared" si="15"/>
        <v>13734845.520000046</v>
      </c>
      <c r="P34" s="22"/>
    </row>
    <row r="35" spans="2:16" ht="15.75" x14ac:dyDescent="0.25">
      <c r="B35" s="1031" t="s">
        <v>596</v>
      </c>
      <c r="C35" s="270">
        <f t="shared" si="13"/>
        <v>67600</v>
      </c>
      <c r="D35" s="270">
        <f t="shared" si="13"/>
        <v>85658</v>
      </c>
      <c r="E35" s="270">
        <f t="shared" si="13"/>
        <v>82418</v>
      </c>
      <c r="F35" s="270">
        <f t="shared" si="13"/>
        <v>86371.914000000004</v>
      </c>
      <c r="G35" s="270">
        <f t="shared" si="13"/>
        <v>82957.695000000007</v>
      </c>
      <c r="H35" s="270">
        <f t="shared" si="13"/>
        <v>90942.323000000004</v>
      </c>
      <c r="I35" s="270">
        <f t="shared" si="13"/>
        <v>85885.361000000004</v>
      </c>
      <c r="J35" s="270">
        <f t="shared" si="13"/>
        <v>88097.902000000002</v>
      </c>
      <c r="K35" s="270">
        <f t="shared" si="14"/>
        <v>0</v>
      </c>
      <c r="L35" s="270">
        <f t="shared" si="14"/>
        <v>0</v>
      </c>
      <c r="M35" s="270">
        <f t="shared" si="14"/>
        <v>0</v>
      </c>
      <c r="N35" s="270">
        <f t="shared" si="14"/>
        <v>0</v>
      </c>
      <c r="O35" s="270">
        <f t="shared" si="15"/>
        <v>669931.19500000007</v>
      </c>
      <c r="P35" s="22"/>
    </row>
    <row r="36" spans="2:16" ht="15.75" x14ac:dyDescent="0.25">
      <c r="B36" s="1030" t="s">
        <v>98</v>
      </c>
      <c r="C36" s="270">
        <f t="shared" si="13"/>
        <v>238825.97100000014</v>
      </c>
      <c r="D36" s="270">
        <f t="shared" si="13"/>
        <v>280516</v>
      </c>
      <c r="E36" s="270">
        <f t="shared" si="13"/>
        <v>320230</v>
      </c>
      <c r="F36" s="270">
        <f t="shared" si="13"/>
        <v>428965.37900000002</v>
      </c>
      <c r="G36" s="270">
        <f t="shared" si="13"/>
        <v>380944.51899999997</v>
      </c>
      <c r="H36" s="270">
        <f t="shared" si="13"/>
        <v>371481.24700000021</v>
      </c>
      <c r="I36" s="270">
        <f t="shared" si="13"/>
        <v>366115.20600000012</v>
      </c>
      <c r="J36" s="270">
        <f t="shared" si="13"/>
        <v>369268.47100000008</v>
      </c>
      <c r="K36" s="270">
        <f t="shared" si="14"/>
        <v>0</v>
      </c>
      <c r="L36" s="270">
        <f t="shared" si="14"/>
        <v>0</v>
      </c>
      <c r="M36" s="270">
        <f t="shared" si="14"/>
        <v>0</v>
      </c>
      <c r="N36" s="270">
        <f t="shared" si="14"/>
        <v>0</v>
      </c>
      <c r="O36" s="270">
        <f t="shared" si="15"/>
        <v>2756346.7930000001</v>
      </c>
      <c r="P36" s="22"/>
    </row>
    <row r="37" spans="2:16" ht="15.75" x14ac:dyDescent="0.25">
      <c r="B37" s="1030" t="s">
        <v>597</v>
      </c>
      <c r="C37" s="270">
        <f>+C66</f>
        <v>24470.127999999953</v>
      </c>
      <c r="D37" s="270">
        <f t="shared" ref="D37:J37" si="16">+D66</f>
        <v>28456</v>
      </c>
      <c r="E37" s="270">
        <f t="shared" si="16"/>
        <v>28456</v>
      </c>
      <c r="F37" s="270">
        <f t="shared" si="16"/>
        <v>28455.977999999919</v>
      </c>
      <c r="G37" s="270">
        <f t="shared" si="16"/>
        <v>28455.977999999941</v>
      </c>
      <c r="H37" s="270">
        <f t="shared" si="16"/>
        <v>39487.662999999935</v>
      </c>
      <c r="I37" s="270">
        <f t="shared" si="16"/>
        <v>39704.999999999942</v>
      </c>
      <c r="J37" s="270">
        <f t="shared" si="16"/>
        <v>39299.968999999917</v>
      </c>
      <c r="K37" s="270">
        <f t="shared" ref="K37:O37" si="17">+K66</f>
        <v>0</v>
      </c>
      <c r="L37" s="270">
        <f t="shared" si="17"/>
        <v>0</v>
      </c>
      <c r="M37" s="270">
        <f t="shared" si="17"/>
        <v>0</v>
      </c>
      <c r="N37" s="270">
        <f t="shared" si="17"/>
        <v>0</v>
      </c>
      <c r="O37" s="270">
        <f t="shared" si="17"/>
        <v>256786.71599999961</v>
      </c>
      <c r="P37" s="22"/>
    </row>
    <row r="38" spans="2:16" ht="15.75" x14ac:dyDescent="0.25">
      <c r="B38" s="1029" t="s">
        <v>35</v>
      </c>
      <c r="C38" s="269">
        <f>SUM(C39:C44)</f>
        <v>1398217</v>
      </c>
      <c r="D38" s="269">
        <f t="shared" ref="D38:J38" si="18">SUM(D39:D44)</f>
        <v>1434346</v>
      </c>
      <c r="E38" s="269">
        <f t="shared" si="18"/>
        <v>1419859</v>
      </c>
      <c r="F38" s="269">
        <f t="shared" si="18"/>
        <v>1491362</v>
      </c>
      <c r="G38" s="269">
        <f t="shared" si="18"/>
        <v>1478126</v>
      </c>
      <c r="H38" s="269">
        <f t="shared" si="18"/>
        <v>1516079</v>
      </c>
      <c r="I38" s="269">
        <f t="shared" si="18"/>
        <v>1458692</v>
      </c>
      <c r="J38" s="269">
        <f t="shared" si="18"/>
        <v>1472054</v>
      </c>
      <c r="K38" s="269">
        <f t="shared" ref="K38:N38" si="19">SUM(K39:K44)</f>
        <v>0</v>
      </c>
      <c r="L38" s="269">
        <f t="shared" si="19"/>
        <v>0</v>
      </c>
      <c r="M38" s="269">
        <f t="shared" si="19"/>
        <v>0</v>
      </c>
      <c r="N38" s="269">
        <f t="shared" si="19"/>
        <v>0</v>
      </c>
      <c r="O38" s="269">
        <f t="shared" ref="O38:O66" si="20">SUM(C38:N38)</f>
        <v>11668735</v>
      </c>
      <c r="P38" s="22"/>
    </row>
    <row r="39" spans="2:16" ht="15.75" x14ac:dyDescent="0.25">
      <c r="B39" s="930" t="s">
        <v>120</v>
      </c>
      <c r="C39" s="1032">
        <v>496926</v>
      </c>
      <c r="D39" s="1032">
        <v>498330</v>
      </c>
      <c r="E39" s="1032">
        <v>469663</v>
      </c>
      <c r="F39" s="1032">
        <v>488250</v>
      </c>
      <c r="G39" s="1032">
        <v>501279</v>
      </c>
      <c r="H39" s="1032">
        <v>496672</v>
      </c>
      <c r="I39" s="1032">
        <v>463579</v>
      </c>
      <c r="J39" s="1032">
        <v>489128</v>
      </c>
      <c r="K39" s="1032"/>
      <c r="L39" s="1032"/>
      <c r="M39" s="1032"/>
      <c r="N39" s="1032"/>
      <c r="O39" s="1032">
        <f t="shared" si="20"/>
        <v>3903827</v>
      </c>
      <c r="P39" s="22"/>
    </row>
    <row r="40" spans="2:16" ht="15.75" x14ac:dyDescent="0.25">
      <c r="B40" s="930" t="s">
        <v>121</v>
      </c>
      <c r="C40" s="1032">
        <v>278980</v>
      </c>
      <c r="D40" s="1032">
        <v>275881</v>
      </c>
      <c r="E40" s="1032">
        <v>285574</v>
      </c>
      <c r="F40" s="1032">
        <v>279585</v>
      </c>
      <c r="G40" s="1032">
        <v>283028</v>
      </c>
      <c r="H40" s="1032">
        <v>312731</v>
      </c>
      <c r="I40" s="1032">
        <v>285419</v>
      </c>
      <c r="J40" s="1032">
        <v>294538</v>
      </c>
      <c r="K40" s="1032"/>
      <c r="L40" s="1032"/>
      <c r="M40" s="1032"/>
      <c r="N40" s="1032"/>
      <c r="O40" s="1032">
        <f t="shared" si="20"/>
        <v>2295736</v>
      </c>
      <c r="P40" s="22"/>
    </row>
    <row r="41" spans="2:16" ht="15.75" x14ac:dyDescent="0.25">
      <c r="B41" s="930" t="s">
        <v>119</v>
      </c>
      <c r="C41" s="1032">
        <v>81094</v>
      </c>
      <c r="D41" s="1032">
        <v>78392</v>
      </c>
      <c r="E41" s="1032">
        <v>76867</v>
      </c>
      <c r="F41" s="1032">
        <v>78338</v>
      </c>
      <c r="G41" s="1032">
        <v>77079</v>
      </c>
      <c r="H41" s="1032">
        <v>89299</v>
      </c>
      <c r="I41" s="1032">
        <v>97506</v>
      </c>
      <c r="J41" s="1032">
        <v>81191</v>
      </c>
      <c r="K41" s="1032"/>
      <c r="L41" s="1032"/>
      <c r="M41" s="1032"/>
      <c r="N41" s="1032"/>
      <c r="O41" s="1032">
        <f t="shared" si="20"/>
        <v>659766</v>
      </c>
      <c r="P41" s="22"/>
    </row>
    <row r="42" spans="2:16" ht="15.75" x14ac:dyDescent="0.25">
      <c r="B42" s="930" t="s">
        <v>97</v>
      </c>
      <c r="C42" s="1032">
        <v>435557</v>
      </c>
      <c r="D42" s="1032">
        <v>450029</v>
      </c>
      <c r="E42" s="1032">
        <v>444927</v>
      </c>
      <c r="F42" s="1032">
        <v>461684</v>
      </c>
      <c r="G42" s="1032">
        <v>446934</v>
      </c>
      <c r="H42" s="1032">
        <v>449430</v>
      </c>
      <c r="I42" s="1032">
        <v>457890</v>
      </c>
      <c r="J42" s="1032">
        <v>448107</v>
      </c>
      <c r="K42" s="1032"/>
      <c r="L42" s="1032"/>
      <c r="M42" s="1032"/>
      <c r="N42" s="1032"/>
      <c r="O42" s="1032">
        <f t="shared" si="20"/>
        <v>3594558</v>
      </c>
      <c r="P42" s="22"/>
    </row>
    <row r="43" spans="2:16" ht="15.75" x14ac:dyDescent="0.25">
      <c r="B43" s="1033" t="s">
        <v>596</v>
      </c>
      <c r="C43" s="1032">
        <v>29910</v>
      </c>
      <c r="D43" s="1032">
        <v>35650</v>
      </c>
      <c r="E43" s="1032">
        <v>32022</v>
      </c>
      <c r="F43" s="1032">
        <v>32315</v>
      </c>
      <c r="G43" s="1032">
        <v>30751</v>
      </c>
      <c r="H43" s="1032">
        <v>37327</v>
      </c>
      <c r="I43" s="1032">
        <v>32334</v>
      </c>
      <c r="J43" s="1032">
        <v>33885</v>
      </c>
      <c r="K43" s="1032"/>
      <c r="L43" s="1032"/>
      <c r="M43" s="1032"/>
      <c r="N43" s="1032"/>
      <c r="O43" s="1032">
        <f t="shared" si="20"/>
        <v>264194</v>
      </c>
      <c r="P43" s="22"/>
    </row>
    <row r="44" spans="2:16" ht="15.75" x14ac:dyDescent="0.25">
      <c r="B44" s="930" t="s">
        <v>98</v>
      </c>
      <c r="C44" s="1032">
        <v>75750</v>
      </c>
      <c r="D44" s="1032">
        <v>96064</v>
      </c>
      <c r="E44" s="1032">
        <v>110806</v>
      </c>
      <c r="F44" s="1032">
        <v>151190</v>
      </c>
      <c r="G44" s="1032">
        <v>139055</v>
      </c>
      <c r="H44" s="1032">
        <v>130620</v>
      </c>
      <c r="I44" s="1032">
        <v>121964</v>
      </c>
      <c r="J44" s="1032">
        <v>125205</v>
      </c>
      <c r="K44" s="1032"/>
      <c r="L44" s="1032"/>
      <c r="M44" s="1032"/>
      <c r="N44" s="1032"/>
      <c r="O44" s="1032">
        <f t="shared" si="20"/>
        <v>950654</v>
      </c>
      <c r="P44" s="22"/>
    </row>
    <row r="45" spans="2:16" ht="15.75" x14ac:dyDescent="0.25">
      <c r="B45" s="1029" t="s">
        <v>118</v>
      </c>
      <c r="C45" s="269">
        <f>SUM(C46:C51)</f>
        <v>1201514</v>
      </c>
      <c r="D45" s="269">
        <f t="shared" ref="D45:J45" si="21">SUM(D46:D51)</f>
        <v>1276053</v>
      </c>
      <c r="E45" s="269">
        <f t="shared" si="21"/>
        <v>1296805</v>
      </c>
      <c r="F45" s="269">
        <f t="shared" si="21"/>
        <v>1387446</v>
      </c>
      <c r="G45" s="269">
        <f t="shared" si="21"/>
        <v>1333699</v>
      </c>
      <c r="H45" s="269">
        <f t="shared" si="21"/>
        <v>1329880</v>
      </c>
      <c r="I45" s="269">
        <f t="shared" si="21"/>
        <v>1332340</v>
      </c>
      <c r="J45" s="269">
        <f t="shared" si="21"/>
        <v>1341102</v>
      </c>
      <c r="K45" s="269">
        <f t="shared" ref="K45:N45" si="22">SUM(K46:K51)</f>
        <v>0</v>
      </c>
      <c r="L45" s="269">
        <f t="shared" si="22"/>
        <v>0</v>
      </c>
      <c r="M45" s="269">
        <f t="shared" si="22"/>
        <v>0</v>
      </c>
      <c r="N45" s="269">
        <f t="shared" si="22"/>
        <v>0</v>
      </c>
      <c r="O45" s="269">
        <f t="shared" si="20"/>
        <v>10498839</v>
      </c>
      <c r="P45" s="22"/>
    </row>
    <row r="46" spans="2:16" ht="15.75" x14ac:dyDescent="0.25">
      <c r="B46" s="930" t="s">
        <v>120</v>
      </c>
      <c r="C46" s="1032">
        <v>373835</v>
      </c>
      <c r="D46" s="1032">
        <v>382350</v>
      </c>
      <c r="E46" s="1032">
        <v>380957</v>
      </c>
      <c r="F46" s="1032">
        <v>380965</v>
      </c>
      <c r="G46" s="1032">
        <v>381235</v>
      </c>
      <c r="H46" s="1032">
        <v>382100</v>
      </c>
      <c r="I46" s="1032">
        <v>382723</v>
      </c>
      <c r="J46" s="1032">
        <v>384378</v>
      </c>
      <c r="K46" s="1032"/>
      <c r="L46" s="1032"/>
      <c r="M46" s="1032"/>
      <c r="N46" s="1032"/>
      <c r="O46" s="1032">
        <f t="shared" si="20"/>
        <v>3048543</v>
      </c>
      <c r="P46" s="22"/>
    </row>
    <row r="47" spans="2:16" ht="15.75" x14ac:dyDescent="0.25">
      <c r="B47" s="930" t="s">
        <v>121</v>
      </c>
      <c r="C47" s="1032">
        <v>161302</v>
      </c>
      <c r="D47" s="1032">
        <v>164705</v>
      </c>
      <c r="E47" s="1032">
        <v>166674</v>
      </c>
      <c r="F47" s="1032">
        <v>167378</v>
      </c>
      <c r="G47" s="1032">
        <v>167682</v>
      </c>
      <c r="H47" s="1032">
        <v>169015</v>
      </c>
      <c r="I47" s="1032">
        <v>171278</v>
      </c>
      <c r="J47" s="1032">
        <v>173117</v>
      </c>
      <c r="K47" s="1032"/>
      <c r="L47" s="1032"/>
      <c r="M47" s="1032"/>
      <c r="N47" s="1032"/>
      <c r="O47" s="1032">
        <f t="shared" si="20"/>
        <v>1341151</v>
      </c>
      <c r="P47" s="22"/>
    </row>
    <row r="48" spans="2:16" ht="15.75" x14ac:dyDescent="0.25">
      <c r="B48" s="930" t="s">
        <v>119</v>
      </c>
      <c r="C48" s="1032">
        <v>79918</v>
      </c>
      <c r="D48" s="1032">
        <v>88722</v>
      </c>
      <c r="E48" s="1032">
        <v>88588</v>
      </c>
      <c r="F48" s="1032">
        <v>88740</v>
      </c>
      <c r="G48" s="1032">
        <v>88720</v>
      </c>
      <c r="H48" s="1032">
        <v>87954</v>
      </c>
      <c r="I48" s="1032">
        <v>87008</v>
      </c>
      <c r="J48" s="1032">
        <v>86558</v>
      </c>
      <c r="K48" s="1032"/>
      <c r="L48" s="1032"/>
      <c r="M48" s="1032"/>
      <c r="N48" s="1032"/>
      <c r="O48" s="1032">
        <f t="shared" si="20"/>
        <v>696208</v>
      </c>
      <c r="P48" s="22"/>
    </row>
    <row r="49" spans="2:16" ht="15.75" x14ac:dyDescent="0.25">
      <c r="B49" s="930" t="s">
        <v>97</v>
      </c>
      <c r="C49" s="1032">
        <v>465645</v>
      </c>
      <c r="D49" s="1032">
        <v>502599</v>
      </c>
      <c r="E49" s="1032">
        <v>504029</v>
      </c>
      <c r="F49" s="1032">
        <v>522878</v>
      </c>
      <c r="G49" s="1032">
        <v>513401</v>
      </c>
      <c r="H49" s="1032">
        <v>512612</v>
      </c>
      <c r="I49" s="1032">
        <v>515521</v>
      </c>
      <c r="J49" s="1032">
        <v>515803</v>
      </c>
      <c r="K49" s="1032"/>
      <c r="L49" s="1032"/>
      <c r="M49" s="1032"/>
      <c r="N49" s="1032"/>
      <c r="O49" s="1032">
        <f t="shared" si="20"/>
        <v>4052488</v>
      </c>
      <c r="P49" s="22"/>
    </row>
    <row r="50" spans="2:16" ht="15.75" x14ac:dyDescent="0.25">
      <c r="B50" s="1033" t="s">
        <v>596</v>
      </c>
      <c r="C50" s="1032">
        <v>37690</v>
      </c>
      <c r="D50" s="1032">
        <v>39664</v>
      </c>
      <c r="E50" s="1032">
        <v>40001</v>
      </c>
      <c r="F50" s="1032">
        <v>43630</v>
      </c>
      <c r="G50" s="1032">
        <v>41264</v>
      </c>
      <c r="H50" s="1032">
        <v>42673</v>
      </c>
      <c r="I50" s="1032">
        <v>42605</v>
      </c>
      <c r="J50" s="1032">
        <v>43258</v>
      </c>
      <c r="K50" s="1032"/>
      <c r="L50" s="1032"/>
      <c r="M50" s="1032"/>
      <c r="N50" s="1032"/>
      <c r="O50" s="1032">
        <f t="shared" si="20"/>
        <v>330785</v>
      </c>
      <c r="P50" s="22"/>
    </row>
    <row r="51" spans="2:16" ht="15.75" x14ac:dyDescent="0.25">
      <c r="B51" s="930" t="s">
        <v>98</v>
      </c>
      <c r="C51" s="1032">
        <v>83124</v>
      </c>
      <c r="D51" s="1032">
        <v>98013</v>
      </c>
      <c r="E51" s="1032">
        <v>116556</v>
      </c>
      <c r="F51" s="1032">
        <v>183855</v>
      </c>
      <c r="G51" s="1032">
        <v>141397</v>
      </c>
      <c r="H51" s="1032">
        <v>135526</v>
      </c>
      <c r="I51" s="1032">
        <v>133205</v>
      </c>
      <c r="J51" s="1032">
        <v>137988</v>
      </c>
      <c r="K51" s="1032"/>
      <c r="L51" s="1032"/>
      <c r="M51" s="1032"/>
      <c r="N51" s="1032"/>
      <c r="O51" s="1032">
        <f t="shared" si="20"/>
        <v>1029664</v>
      </c>
      <c r="P51" s="22"/>
    </row>
    <row r="52" spans="2:16" ht="15.75" x14ac:dyDescent="0.25">
      <c r="B52" s="1029" t="s">
        <v>147</v>
      </c>
      <c r="C52" s="269">
        <f>SUM(C53:C58)</f>
        <v>371929</v>
      </c>
      <c r="D52" s="269">
        <f t="shared" ref="D52:J52" si="23">SUM(D53:D58)</f>
        <v>380154</v>
      </c>
      <c r="E52" s="269">
        <f t="shared" si="23"/>
        <v>390557</v>
      </c>
      <c r="F52" s="269">
        <f t="shared" si="23"/>
        <v>390228.23300000001</v>
      </c>
      <c r="G52" s="269">
        <f t="shared" si="23"/>
        <v>397564.28200000001</v>
      </c>
      <c r="H52" s="269">
        <f t="shared" si="23"/>
        <v>394140.37699999998</v>
      </c>
      <c r="I52" s="269">
        <f t="shared" si="23"/>
        <v>393470.34099999996</v>
      </c>
      <c r="J52" s="269">
        <f t="shared" si="23"/>
        <v>383288.44000000006</v>
      </c>
      <c r="K52" s="269">
        <f t="shared" ref="K52:N52" si="24">SUM(K53:K58)</f>
        <v>0</v>
      </c>
      <c r="L52" s="269">
        <f t="shared" si="24"/>
        <v>0</v>
      </c>
      <c r="M52" s="269">
        <f t="shared" si="24"/>
        <v>0</v>
      </c>
      <c r="N52" s="269">
        <f t="shared" si="24"/>
        <v>0</v>
      </c>
      <c r="O52" s="269">
        <f t="shared" si="20"/>
        <v>3101331.673</v>
      </c>
      <c r="P52" s="22"/>
    </row>
    <row r="53" spans="2:16" ht="15.75" x14ac:dyDescent="0.25">
      <c r="B53" s="930" t="s">
        <v>161</v>
      </c>
      <c r="C53" s="1032">
        <v>101580</v>
      </c>
      <c r="D53" s="1032">
        <v>101526</v>
      </c>
      <c r="E53" s="1032">
        <v>101068</v>
      </c>
      <c r="F53" s="1032">
        <v>101285.065</v>
      </c>
      <c r="G53" s="1032">
        <v>102919.152</v>
      </c>
      <c r="H53" s="1032">
        <v>102948.497</v>
      </c>
      <c r="I53" s="1032">
        <v>102616.005</v>
      </c>
      <c r="J53" s="1032">
        <v>103206.546</v>
      </c>
      <c r="K53" s="1032"/>
      <c r="L53" s="1032"/>
      <c r="M53" s="1032"/>
      <c r="N53" s="1032"/>
      <c r="O53" s="1032">
        <f t="shared" si="20"/>
        <v>817149.26500000001</v>
      </c>
      <c r="P53" s="22"/>
    </row>
    <row r="54" spans="2:16" ht="15.75" x14ac:dyDescent="0.25">
      <c r="B54" s="930" t="s">
        <v>121</v>
      </c>
      <c r="C54" s="1032">
        <v>53472</v>
      </c>
      <c r="D54" s="1032">
        <v>53702</v>
      </c>
      <c r="E54" s="1032">
        <v>52908</v>
      </c>
      <c r="F54" s="1032">
        <v>54689.387999999999</v>
      </c>
      <c r="G54" s="1032">
        <v>54435.29</v>
      </c>
      <c r="H54" s="1032">
        <v>56433.989000000001</v>
      </c>
      <c r="I54" s="1032">
        <v>56027.514999999999</v>
      </c>
      <c r="J54" s="1032">
        <v>56265.595999999998</v>
      </c>
      <c r="K54" s="1032"/>
      <c r="L54" s="1032"/>
      <c r="M54" s="1032"/>
      <c r="N54" s="1032"/>
      <c r="O54" s="1032">
        <f t="shared" si="20"/>
        <v>437933.77800000005</v>
      </c>
      <c r="P54" s="22"/>
    </row>
    <row r="55" spans="2:16" ht="15.75" x14ac:dyDescent="0.25">
      <c r="B55" s="930" t="s">
        <v>119</v>
      </c>
      <c r="C55" s="1032">
        <v>17066</v>
      </c>
      <c r="D55" s="1032">
        <v>16450</v>
      </c>
      <c r="E55" s="1032">
        <v>16450</v>
      </c>
      <c r="F55" s="1032">
        <v>16593.848999999998</v>
      </c>
      <c r="G55" s="1032">
        <v>17785.173999999999</v>
      </c>
      <c r="H55" s="1032">
        <v>17019.598999999998</v>
      </c>
      <c r="I55" s="1032">
        <v>16674.027999999998</v>
      </c>
      <c r="J55" s="1032">
        <v>16674.027999999998</v>
      </c>
      <c r="K55" s="1032"/>
      <c r="L55" s="1032"/>
      <c r="M55" s="1032"/>
      <c r="N55" s="1032"/>
      <c r="O55" s="1032">
        <f t="shared" si="20"/>
        <v>134712.67799999999</v>
      </c>
      <c r="P55" s="22"/>
    </row>
    <row r="56" spans="2:16" ht="15.75" x14ac:dyDescent="0.25">
      <c r="B56" s="930" t="s">
        <v>97</v>
      </c>
      <c r="C56" s="1032">
        <v>172016</v>
      </c>
      <c r="D56" s="1032">
        <v>163803</v>
      </c>
      <c r="E56" s="1032">
        <v>169513</v>
      </c>
      <c r="F56" s="1032">
        <v>167607.98800000001</v>
      </c>
      <c r="G56" s="1032">
        <v>168667.177</v>
      </c>
      <c r="H56" s="1032">
        <v>167339.405</v>
      </c>
      <c r="I56" s="1032">
        <v>168266.905</v>
      </c>
      <c r="J56" s="1032">
        <v>164736.48500000002</v>
      </c>
      <c r="K56" s="1032"/>
      <c r="L56" s="1032"/>
      <c r="M56" s="1032"/>
      <c r="N56" s="1032"/>
      <c r="O56" s="1032">
        <f t="shared" si="20"/>
        <v>1341949.9600000002</v>
      </c>
      <c r="P56" s="22"/>
    </row>
    <row r="57" spans="2:16" ht="15.75" x14ac:dyDescent="0.25">
      <c r="B57" s="1033" t="s">
        <v>596</v>
      </c>
      <c r="C57" s="271">
        <v>0</v>
      </c>
      <c r="D57" s="271">
        <v>10344</v>
      </c>
      <c r="E57" s="271">
        <v>10395</v>
      </c>
      <c r="F57" s="271">
        <v>10426.914000000001</v>
      </c>
      <c r="G57" s="271">
        <v>10942.695</v>
      </c>
      <c r="H57" s="271">
        <v>10942.323</v>
      </c>
      <c r="I57" s="271">
        <v>10946.361000000001</v>
      </c>
      <c r="J57" s="271">
        <v>10954.902</v>
      </c>
      <c r="K57" s="271"/>
      <c r="L57" s="271"/>
      <c r="M57" s="271"/>
      <c r="N57" s="271"/>
      <c r="O57" s="271">
        <f t="shared" si="20"/>
        <v>74952.195000000007</v>
      </c>
      <c r="P57" s="22"/>
    </row>
    <row r="58" spans="2:16" ht="15.75" x14ac:dyDescent="0.25">
      <c r="B58" s="930" t="s">
        <v>98</v>
      </c>
      <c r="C58" s="1032">
        <v>27795</v>
      </c>
      <c r="D58" s="1032">
        <v>34329</v>
      </c>
      <c r="E58" s="1032">
        <v>40223</v>
      </c>
      <c r="F58" s="1032">
        <v>39625.029000000002</v>
      </c>
      <c r="G58" s="1032">
        <v>42814.794000000002</v>
      </c>
      <c r="H58" s="1032">
        <v>39456.563999999998</v>
      </c>
      <c r="I58" s="1032">
        <v>38939.527000000002</v>
      </c>
      <c r="J58" s="1032">
        <v>31450.883000000002</v>
      </c>
      <c r="K58" s="1032"/>
      <c r="L58" s="1032"/>
      <c r="M58" s="1032"/>
      <c r="N58" s="1032"/>
      <c r="O58" s="1032">
        <f t="shared" si="20"/>
        <v>294633.79700000002</v>
      </c>
      <c r="P58" s="22"/>
    </row>
    <row r="59" spans="2:16" ht="15.75" x14ac:dyDescent="0.25">
      <c r="B59" s="1029" t="s">
        <v>160</v>
      </c>
      <c r="C59" s="269">
        <f>SUM(C60:C66)</f>
        <v>1748718.5920000009</v>
      </c>
      <c r="D59" s="269">
        <f t="shared" ref="D59:J59" si="25">SUM(D60:D66)</f>
        <v>1741421</v>
      </c>
      <c r="E59" s="269">
        <f t="shared" si="25"/>
        <v>1738893</v>
      </c>
      <c r="F59" s="269">
        <f t="shared" si="25"/>
        <v>1737625.3610000033</v>
      </c>
      <c r="G59" s="269">
        <f t="shared" si="25"/>
        <v>1739653.6730000058</v>
      </c>
      <c r="H59" s="269">
        <f t="shared" si="25"/>
        <v>1750133.0569999993</v>
      </c>
      <c r="I59" s="269">
        <f t="shared" si="25"/>
        <v>1749991.0689999997</v>
      </c>
      <c r="J59" s="269">
        <f t="shared" si="25"/>
        <v>1744691.011000002</v>
      </c>
      <c r="K59" s="269">
        <f t="shared" ref="K59:N59" si="26">SUM(K60:K66)</f>
        <v>0</v>
      </c>
      <c r="L59" s="269">
        <f t="shared" si="26"/>
        <v>0</v>
      </c>
      <c r="M59" s="269">
        <f t="shared" si="26"/>
        <v>0</v>
      </c>
      <c r="N59" s="269">
        <f t="shared" si="26"/>
        <v>0</v>
      </c>
      <c r="O59" s="269">
        <f t="shared" si="20"/>
        <v>13951126.763000011</v>
      </c>
      <c r="P59" s="22"/>
    </row>
    <row r="60" spans="2:16" ht="15.75" x14ac:dyDescent="0.25">
      <c r="B60" s="930" t="s">
        <v>161</v>
      </c>
      <c r="C60" s="1032"/>
      <c r="D60" s="1032"/>
      <c r="E60" s="1032"/>
      <c r="F60" s="1032"/>
      <c r="G60" s="1032"/>
      <c r="H60" s="1032"/>
      <c r="I60" s="1032"/>
      <c r="J60" s="1032"/>
      <c r="K60" s="1032"/>
      <c r="L60" s="1032"/>
      <c r="M60" s="1032"/>
      <c r="N60" s="1032"/>
      <c r="O60" s="1032">
        <f t="shared" si="20"/>
        <v>0</v>
      </c>
      <c r="P60" s="22"/>
    </row>
    <row r="61" spans="2:16" ht="15.75" x14ac:dyDescent="0.25">
      <c r="B61" s="930" t="s">
        <v>162</v>
      </c>
      <c r="C61" s="1032">
        <v>1075144.208999994</v>
      </c>
      <c r="D61" s="1032">
        <v>1068079</v>
      </c>
      <c r="E61" s="1032">
        <v>1065567</v>
      </c>
      <c r="F61" s="1032">
        <v>1064138.0829999954</v>
      </c>
      <c r="G61" s="1032">
        <v>1060654.569999997</v>
      </c>
      <c r="H61" s="1032">
        <v>1051717.779999993</v>
      </c>
      <c r="I61" s="1032">
        <v>1044551.0829999927</v>
      </c>
      <c r="J61" s="1032">
        <v>1037243.7659999941</v>
      </c>
      <c r="K61" s="1032"/>
      <c r="L61" s="1032"/>
      <c r="M61" s="1032"/>
      <c r="N61" s="1032"/>
      <c r="O61" s="1032">
        <f t="shared" si="20"/>
        <v>8467095.490999965</v>
      </c>
      <c r="P61" s="22"/>
    </row>
    <row r="62" spans="2:16" ht="15.75" x14ac:dyDescent="0.25">
      <c r="B62" s="930" t="s">
        <v>119</v>
      </c>
      <c r="C62" s="1034"/>
      <c r="D62" s="1034"/>
      <c r="E62" s="1034"/>
      <c r="F62" s="1034"/>
      <c r="G62" s="1034"/>
      <c r="H62" s="1034"/>
      <c r="I62" s="1034"/>
      <c r="J62" s="1034"/>
      <c r="K62" s="1034"/>
      <c r="L62" s="1034"/>
      <c r="M62" s="1034"/>
      <c r="N62" s="1034"/>
      <c r="O62" s="1034">
        <f t="shared" si="20"/>
        <v>0</v>
      </c>
      <c r="P62" s="22"/>
    </row>
    <row r="63" spans="2:16" ht="15.75" x14ac:dyDescent="0.25">
      <c r="B63" s="930" t="s">
        <v>97</v>
      </c>
      <c r="C63" s="1032">
        <v>596947.28400000685</v>
      </c>
      <c r="D63" s="1032">
        <v>592776</v>
      </c>
      <c r="E63" s="1032">
        <v>592225</v>
      </c>
      <c r="F63" s="1032">
        <v>590735.95000000787</v>
      </c>
      <c r="G63" s="1032">
        <v>592865.40000000887</v>
      </c>
      <c r="H63" s="1032">
        <v>593048.93100000615</v>
      </c>
      <c r="I63" s="1032">
        <v>593728.3070000069</v>
      </c>
      <c r="J63" s="1032">
        <v>593522.68800000811</v>
      </c>
      <c r="K63" s="1032"/>
      <c r="L63" s="1032"/>
      <c r="M63" s="1032"/>
      <c r="N63" s="1032"/>
      <c r="O63" s="1032">
        <f t="shared" si="20"/>
        <v>4745849.5600000452</v>
      </c>
      <c r="P63" s="22"/>
    </row>
    <row r="64" spans="2:16" ht="15.75" x14ac:dyDescent="0.25">
      <c r="B64" s="1033" t="s">
        <v>596</v>
      </c>
      <c r="C64" s="1032"/>
      <c r="D64" s="1032"/>
      <c r="E64" s="1032"/>
      <c r="F64" s="1032"/>
      <c r="G64" s="1032"/>
      <c r="H64" s="1032"/>
      <c r="I64" s="1032"/>
      <c r="J64" s="1032"/>
      <c r="K64" s="1032"/>
      <c r="L64" s="1032"/>
      <c r="M64" s="1032"/>
      <c r="N64" s="1032"/>
      <c r="O64" s="1032">
        <f t="shared" si="20"/>
        <v>0</v>
      </c>
      <c r="P64" s="22"/>
    </row>
    <row r="65" spans="2:16" ht="15.75" x14ac:dyDescent="0.25">
      <c r="B65" s="930" t="s">
        <v>98</v>
      </c>
      <c r="C65" s="1032">
        <v>52156.971000000151</v>
      </c>
      <c r="D65" s="1032">
        <v>52110</v>
      </c>
      <c r="E65" s="1032">
        <v>52645</v>
      </c>
      <c r="F65" s="1032">
        <v>54295.35000000002</v>
      </c>
      <c r="G65" s="1032">
        <v>57677.725000000006</v>
      </c>
      <c r="H65" s="1032">
        <v>65878.683000000179</v>
      </c>
      <c r="I65" s="1032">
        <v>72006.679000000091</v>
      </c>
      <c r="J65" s="1032">
        <v>74624.588000000032</v>
      </c>
      <c r="K65" s="1032"/>
      <c r="L65" s="1032"/>
      <c r="M65" s="1032"/>
      <c r="N65" s="1032"/>
      <c r="O65" s="1032">
        <f t="shared" si="20"/>
        <v>481394.99600000057</v>
      </c>
      <c r="P65" s="22"/>
    </row>
    <row r="66" spans="2:16" ht="16.5" thickBot="1" x14ac:dyDescent="0.3">
      <c r="B66" s="1035" t="s">
        <v>597</v>
      </c>
      <c r="C66" s="1036">
        <v>24470.127999999953</v>
      </c>
      <c r="D66" s="1036">
        <v>28456</v>
      </c>
      <c r="E66" s="1036">
        <v>28456</v>
      </c>
      <c r="F66" s="1036">
        <v>28455.977999999919</v>
      </c>
      <c r="G66" s="1036">
        <v>28455.977999999941</v>
      </c>
      <c r="H66" s="1036">
        <v>39487.662999999935</v>
      </c>
      <c r="I66" s="1036">
        <v>39704.999999999942</v>
      </c>
      <c r="J66" s="1036">
        <v>39299.968999999917</v>
      </c>
      <c r="K66" s="1036"/>
      <c r="L66" s="1036"/>
      <c r="M66" s="1036"/>
      <c r="N66" s="1036"/>
      <c r="O66" s="1036">
        <f t="shared" si="20"/>
        <v>256786.71599999961</v>
      </c>
      <c r="P66" s="22"/>
    </row>
    <row r="67" spans="2:16" s="826" customFormat="1" ht="15.75" thickTop="1" x14ac:dyDescent="0.25">
      <c r="B67" s="1022" t="s">
        <v>163</v>
      </c>
    </row>
    <row r="68" spans="2:16" ht="15" x14ac:dyDescent="0.25">
      <c r="B68" s="1037"/>
    </row>
  </sheetData>
  <mergeCells count="6">
    <mergeCell ref="B27:O27"/>
    <mergeCell ref="B2:O2"/>
    <mergeCell ref="B3:O3"/>
    <mergeCell ref="B4:O4"/>
    <mergeCell ref="B5:O5"/>
    <mergeCell ref="B26:O26"/>
  </mergeCells>
  <hyperlinks>
    <hyperlink ref="B25" location="INDICE!C3" display="Volver al Indice"/>
    <hyperlink ref="B1" location="INDICE!C3" display="Volver al Indice"/>
    <hyperlink ref="O23" location="INDICE!C3" display="Volver al Indice"/>
  </hyperlinks>
  <printOptions horizontalCentered="1"/>
  <pageMargins left="0.15748031496062992" right="0.15748031496062992" top="0.43307086614173229" bottom="0.98425196850393704" header="0" footer="0"/>
  <pageSetup scale="6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pageSetUpPr fitToPage="1"/>
  </sheetPr>
  <dimension ref="B2:O59"/>
  <sheetViews>
    <sheetView zoomScale="90" zoomScaleNormal="90" zoomScalePageLayoutView="90" workbookViewId="0">
      <selection activeCell="C35" sqref="C35:J53"/>
    </sheetView>
  </sheetViews>
  <sheetFormatPr baseColWidth="10" defaultColWidth="5" defaultRowHeight="12.75" x14ac:dyDescent="0.2"/>
  <cols>
    <col min="1" max="1" width="5" style="802" customWidth="1"/>
    <col min="2" max="2" width="30.42578125" style="802" customWidth="1"/>
    <col min="3" max="3" width="11.85546875" style="66" customWidth="1"/>
    <col min="4" max="4" width="11" style="66" bestFit="1" customWidth="1"/>
    <col min="5" max="5" width="9.85546875" style="66" customWidth="1"/>
    <col min="6" max="6" width="10.140625" style="66" customWidth="1"/>
    <col min="7" max="7" width="10.7109375" style="66" customWidth="1"/>
    <col min="8" max="8" width="11" style="66" bestFit="1" customWidth="1"/>
    <col min="9" max="9" width="8.5703125" style="66" customWidth="1"/>
    <col min="10" max="10" width="10" style="66" customWidth="1"/>
    <col min="11" max="11" width="11.85546875" style="66" customWidth="1"/>
    <col min="12" max="12" width="9.28515625" style="66" bestFit="1" customWidth="1"/>
    <col min="13" max="13" width="12.140625" style="66" bestFit="1" customWidth="1"/>
    <col min="14" max="14" width="11.28515625" style="66" customWidth="1"/>
    <col min="15" max="15" width="13.42578125" style="66" bestFit="1" customWidth="1"/>
    <col min="16" max="16384" width="5" style="802"/>
  </cols>
  <sheetData>
    <row r="2" spans="2:15" s="826" customFormat="1" ht="15" x14ac:dyDescent="0.25">
      <c r="B2" s="1165" t="s">
        <v>53</v>
      </c>
      <c r="C2" s="1165"/>
      <c r="D2" s="1165"/>
      <c r="E2" s="1165"/>
      <c r="F2" s="1165"/>
      <c r="G2" s="1165"/>
      <c r="H2" s="1165"/>
      <c r="I2" s="1165"/>
      <c r="J2" s="1165"/>
      <c r="K2" s="1165"/>
      <c r="L2" s="1165"/>
      <c r="M2" s="1165"/>
      <c r="N2" s="1165"/>
      <c r="O2" s="1165"/>
    </row>
    <row r="3" spans="2:15" s="826" customFormat="1" ht="15" x14ac:dyDescent="0.25">
      <c r="B3" s="1165" t="s">
        <v>54</v>
      </c>
      <c r="C3" s="1165"/>
      <c r="D3" s="1165"/>
      <c r="E3" s="1165"/>
      <c r="F3" s="1165"/>
      <c r="G3" s="1165"/>
      <c r="H3" s="1165"/>
      <c r="I3" s="1165"/>
      <c r="J3" s="1165"/>
      <c r="K3" s="1165"/>
      <c r="L3" s="1165"/>
      <c r="M3" s="1165"/>
      <c r="N3" s="1165"/>
      <c r="O3" s="1165"/>
    </row>
    <row r="4" spans="2:15" s="826" customFormat="1" ht="15.75" x14ac:dyDescent="0.25">
      <c r="B4" s="1131" t="s">
        <v>576</v>
      </c>
      <c r="C4" s="1131"/>
      <c r="D4" s="1131"/>
      <c r="E4" s="1131"/>
      <c r="F4" s="1131"/>
      <c r="G4" s="1131"/>
      <c r="H4" s="1131"/>
      <c r="I4" s="1131"/>
      <c r="J4" s="1131"/>
      <c r="K4" s="1131"/>
      <c r="L4" s="1131"/>
      <c r="M4" s="1131"/>
      <c r="N4" s="1131"/>
      <c r="O4" s="1131"/>
    </row>
    <row r="5" spans="2:15" x14ac:dyDescent="0.2">
      <c r="B5" s="26" t="s">
        <v>9</v>
      </c>
      <c r="C5" s="67"/>
      <c r="E5" s="32"/>
      <c r="F5" s="32"/>
      <c r="G5" s="32"/>
      <c r="H5" s="32"/>
      <c r="I5" s="68"/>
      <c r="J5" s="32"/>
      <c r="K5" s="32"/>
      <c r="L5" s="32"/>
      <c r="M5" s="32"/>
      <c r="N5" s="32"/>
      <c r="O5" s="32"/>
    </row>
    <row r="6" spans="2:15" ht="27" customHeight="1" x14ac:dyDescent="0.2">
      <c r="B6" s="1038"/>
      <c r="C6" s="728" t="s">
        <v>172</v>
      </c>
      <c r="D6" s="728" t="s">
        <v>173</v>
      </c>
      <c r="E6" s="728" t="s">
        <v>174</v>
      </c>
      <c r="F6" s="728" t="s">
        <v>175</v>
      </c>
      <c r="G6" s="728" t="s">
        <v>176</v>
      </c>
      <c r="H6" s="728" t="s">
        <v>177</v>
      </c>
      <c r="I6" s="728" t="s">
        <v>178</v>
      </c>
      <c r="J6" s="728" t="s">
        <v>179</v>
      </c>
      <c r="K6" s="728" t="s">
        <v>180</v>
      </c>
      <c r="L6" s="728" t="s">
        <v>181</v>
      </c>
      <c r="M6" s="728" t="s">
        <v>182</v>
      </c>
      <c r="N6" s="728" t="s">
        <v>183</v>
      </c>
      <c r="O6" s="280" t="s">
        <v>34</v>
      </c>
    </row>
    <row r="7" spans="2:15" x14ac:dyDescent="0.2">
      <c r="B7" s="1039" t="s">
        <v>35</v>
      </c>
      <c r="C7" s="276">
        <f>SUM(C8:C10)</f>
        <v>43</v>
      </c>
      <c r="D7" s="276">
        <f t="shared" ref="D7:I7" si="0">SUM(D8:D10)</f>
        <v>64</v>
      </c>
      <c r="E7" s="276">
        <f t="shared" si="0"/>
        <v>100</v>
      </c>
      <c r="F7" s="276">
        <f t="shared" si="0"/>
        <v>64</v>
      </c>
      <c r="G7" s="276">
        <f t="shared" si="0"/>
        <v>87</v>
      </c>
      <c r="H7" s="276">
        <f t="shared" si="0"/>
        <v>84</v>
      </c>
      <c r="I7" s="276">
        <f t="shared" si="0"/>
        <v>70</v>
      </c>
      <c r="J7" s="276">
        <f>SUM(J8:J10)</f>
        <v>77</v>
      </c>
      <c r="K7" s="276">
        <f t="shared" ref="K7:N7" si="1">SUM(K8:K10)</f>
        <v>0</v>
      </c>
      <c r="L7" s="276">
        <f t="shared" si="1"/>
        <v>0</v>
      </c>
      <c r="M7" s="276">
        <f t="shared" si="1"/>
        <v>0</v>
      </c>
      <c r="N7" s="276">
        <f t="shared" si="1"/>
        <v>0</v>
      </c>
      <c r="O7" s="281">
        <f t="shared" ref="O7" si="2">+O8+O9+O10</f>
        <v>589</v>
      </c>
    </row>
    <row r="8" spans="2:15" ht="16.5" customHeight="1" x14ac:dyDescent="0.2">
      <c r="B8" s="1040" t="s">
        <v>153</v>
      </c>
      <c r="C8" s="277">
        <v>24</v>
      </c>
      <c r="D8" s="277">
        <v>42</v>
      </c>
      <c r="E8" s="277">
        <v>59</v>
      </c>
      <c r="F8" s="277">
        <v>12</v>
      </c>
      <c r="G8" s="282">
        <v>69</v>
      </c>
      <c r="H8" s="282">
        <v>42</v>
      </c>
      <c r="I8" s="282">
        <v>40</v>
      </c>
      <c r="J8" s="282">
        <v>48</v>
      </c>
      <c r="K8" s="282"/>
      <c r="L8" s="282"/>
      <c r="M8" s="282"/>
      <c r="N8" s="282"/>
      <c r="O8" s="282">
        <f>SUM(C8:N8)</f>
        <v>336</v>
      </c>
    </row>
    <row r="9" spans="2:15" x14ac:dyDescent="0.2">
      <c r="B9" s="1040" t="s">
        <v>49</v>
      </c>
      <c r="C9" s="277">
        <v>6</v>
      </c>
      <c r="D9" s="277">
        <v>3</v>
      </c>
      <c r="E9" s="277">
        <v>16</v>
      </c>
      <c r="F9" s="277">
        <v>4</v>
      </c>
      <c r="G9" s="282">
        <v>5</v>
      </c>
      <c r="H9" s="282">
        <v>19</v>
      </c>
      <c r="I9" s="282">
        <v>13</v>
      </c>
      <c r="J9" s="282">
        <v>19</v>
      </c>
      <c r="K9" s="282"/>
      <c r="L9" s="282"/>
      <c r="M9" s="282"/>
      <c r="N9" s="282"/>
      <c r="O9" s="282">
        <f t="shared" ref="O9:O24" si="3">SUM(C9:N9)</f>
        <v>85</v>
      </c>
    </row>
    <row r="10" spans="2:15" x14ac:dyDescent="0.2">
      <c r="B10" s="1040" t="s">
        <v>50</v>
      </c>
      <c r="C10" s="277">
        <v>13</v>
      </c>
      <c r="D10" s="277">
        <v>19</v>
      </c>
      <c r="E10" s="277">
        <v>25</v>
      </c>
      <c r="F10" s="277">
        <v>48</v>
      </c>
      <c r="G10" s="282">
        <v>13</v>
      </c>
      <c r="H10" s="282">
        <v>23</v>
      </c>
      <c r="I10" s="282">
        <v>17</v>
      </c>
      <c r="J10" s="282">
        <v>10</v>
      </c>
      <c r="K10" s="282"/>
      <c r="L10" s="282"/>
      <c r="M10" s="282"/>
      <c r="N10" s="282"/>
      <c r="O10" s="282">
        <f t="shared" si="3"/>
        <v>168</v>
      </c>
    </row>
    <row r="11" spans="2:15" ht="15.75" customHeight="1" x14ac:dyDescent="0.2">
      <c r="B11" s="1039" t="s">
        <v>36</v>
      </c>
      <c r="C11" s="276">
        <f>SUM(C12:C14)</f>
        <v>191</v>
      </c>
      <c r="D11" s="276">
        <f t="shared" ref="D11:J11" si="4">SUM(D12:D14)</f>
        <v>95</v>
      </c>
      <c r="E11" s="276">
        <f t="shared" si="4"/>
        <v>25</v>
      </c>
      <c r="F11" s="276">
        <f t="shared" si="4"/>
        <v>60</v>
      </c>
      <c r="G11" s="276">
        <f t="shared" si="4"/>
        <v>125</v>
      </c>
      <c r="H11" s="276">
        <f t="shared" si="4"/>
        <v>127</v>
      </c>
      <c r="I11" s="276">
        <f t="shared" si="4"/>
        <v>66</v>
      </c>
      <c r="J11" s="276">
        <f t="shared" si="4"/>
        <v>99</v>
      </c>
      <c r="K11" s="276">
        <f t="shared" ref="K11:N11" si="5">SUM(K12:K14)</f>
        <v>0</v>
      </c>
      <c r="L11" s="276">
        <f t="shared" si="5"/>
        <v>0</v>
      </c>
      <c r="M11" s="276">
        <f t="shared" si="5"/>
        <v>0</v>
      </c>
      <c r="N11" s="276">
        <f t="shared" si="5"/>
        <v>0</v>
      </c>
      <c r="O11" s="281">
        <f t="shared" si="3"/>
        <v>788</v>
      </c>
    </row>
    <row r="12" spans="2:15" ht="18.75" customHeight="1" x14ac:dyDescent="0.2">
      <c r="B12" s="1040" t="s">
        <v>48</v>
      </c>
      <c r="C12" s="277">
        <v>133</v>
      </c>
      <c r="D12" s="277">
        <v>60</v>
      </c>
      <c r="E12" s="277">
        <v>16</v>
      </c>
      <c r="F12" s="277">
        <v>44</v>
      </c>
      <c r="G12" s="282">
        <v>80</v>
      </c>
      <c r="H12" s="282">
        <v>83</v>
      </c>
      <c r="I12" s="282">
        <v>36</v>
      </c>
      <c r="J12" s="282">
        <v>63</v>
      </c>
      <c r="K12" s="282"/>
      <c r="L12" s="282"/>
      <c r="M12" s="282"/>
      <c r="N12" s="282"/>
      <c r="O12" s="282">
        <f t="shared" si="3"/>
        <v>515</v>
      </c>
    </row>
    <row r="13" spans="2:15" x14ac:dyDescent="0.2">
      <c r="B13" s="1040" t="s">
        <v>49</v>
      </c>
      <c r="C13" s="277">
        <v>21</v>
      </c>
      <c r="D13" s="277">
        <v>22</v>
      </c>
      <c r="E13" s="277">
        <v>5</v>
      </c>
      <c r="F13" s="277">
        <v>9</v>
      </c>
      <c r="G13" s="282">
        <v>23</v>
      </c>
      <c r="H13" s="282">
        <v>23</v>
      </c>
      <c r="I13" s="282">
        <v>12</v>
      </c>
      <c r="J13" s="282">
        <v>19</v>
      </c>
      <c r="K13" s="282"/>
      <c r="L13" s="282"/>
      <c r="M13" s="282"/>
      <c r="N13" s="282"/>
      <c r="O13" s="282">
        <f t="shared" si="3"/>
        <v>134</v>
      </c>
    </row>
    <row r="14" spans="2:15" x14ac:dyDescent="0.2">
      <c r="B14" s="1040" t="s">
        <v>50</v>
      </c>
      <c r="C14" s="277">
        <v>37</v>
      </c>
      <c r="D14" s="277">
        <v>13</v>
      </c>
      <c r="E14" s="277">
        <v>4</v>
      </c>
      <c r="F14" s="277">
        <v>7</v>
      </c>
      <c r="G14" s="282">
        <v>22</v>
      </c>
      <c r="H14" s="282">
        <v>21</v>
      </c>
      <c r="I14" s="282">
        <v>18</v>
      </c>
      <c r="J14" s="282">
        <v>17</v>
      </c>
      <c r="K14" s="282"/>
      <c r="L14" s="282"/>
      <c r="M14" s="282"/>
      <c r="N14" s="282"/>
      <c r="O14" s="282">
        <f t="shared" si="3"/>
        <v>139</v>
      </c>
    </row>
    <row r="15" spans="2:15" x14ac:dyDescent="0.2">
      <c r="B15" s="1039" t="s">
        <v>37</v>
      </c>
      <c r="C15" s="276">
        <f>SUM(C16:C18)</f>
        <v>18</v>
      </c>
      <c r="D15" s="276">
        <f t="shared" ref="D15:J15" si="6">SUM(D16:D18)</f>
        <v>13</v>
      </c>
      <c r="E15" s="276">
        <f t="shared" si="6"/>
        <v>15</v>
      </c>
      <c r="F15" s="276">
        <f t="shared" si="6"/>
        <v>11</v>
      </c>
      <c r="G15" s="276">
        <f t="shared" si="6"/>
        <v>28</v>
      </c>
      <c r="H15" s="276">
        <f t="shared" si="6"/>
        <v>52</v>
      </c>
      <c r="I15" s="276">
        <f t="shared" si="6"/>
        <v>34</v>
      </c>
      <c r="J15" s="276">
        <f t="shared" si="6"/>
        <v>19</v>
      </c>
      <c r="K15" s="276">
        <f t="shared" ref="K15:N15" si="7">SUM(K16:K18)</f>
        <v>0</v>
      </c>
      <c r="L15" s="276">
        <f t="shared" si="7"/>
        <v>0</v>
      </c>
      <c r="M15" s="276">
        <f t="shared" si="7"/>
        <v>0</v>
      </c>
      <c r="N15" s="276">
        <f t="shared" si="7"/>
        <v>0</v>
      </c>
      <c r="O15" s="281">
        <f t="shared" si="3"/>
        <v>190</v>
      </c>
    </row>
    <row r="16" spans="2:15" ht="16.5" customHeight="1" x14ac:dyDescent="0.2">
      <c r="B16" s="1040" t="s">
        <v>153</v>
      </c>
      <c r="C16" s="277">
        <v>14</v>
      </c>
      <c r="D16" s="277">
        <v>11</v>
      </c>
      <c r="E16" s="277">
        <v>10</v>
      </c>
      <c r="F16" s="277">
        <v>9</v>
      </c>
      <c r="G16" s="282">
        <v>24</v>
      </c>
      <c r="H16" s="282">
        <v>39</v>
      </c>
      <c r="I16" s="282">
        <v>23</v>
      </c>
      <c r="J16" s="282">
        <v>15</v>
      </c>
      <c r="K16" s="282"/>
      <c r="L16" s="282"/>
      <c r="M16" s="282"/>
      <c r="N16" s="282"/>
      <c r="O16" s="282">
        <f t="shared" si="3"/>
        <v>145</v>
      </c>
    </row>
    <row r="17" spans="2:15" x14ac:dyDescent="0.2">
      <c r="B17" s="1040" t="s">
        <v>49</v>
      </c>
      <c r="C17" s="277">
        <v>2</v>
      </c>
      <c r="D17" s="277">
        <v>1</v>
      </c>
      <c r="E17" s="277">
        <v>3</v>
      </c>
      <c r="F17" s="277">
        <v>2</v>
      </c>
      <c r="G17" s="282">
        <v>2</v>
      </c>
      <c r="H17" s="282">
        <v>7</v>
      </c>
      <c r="I17" s="282">
        <v>9</v>
      </c>
      <c r="J17" s="282">
        <v>2</v>
      </c>
      <c r="K17" s="282"/>
      <c r="L17" s="282"/>
      <c r="M17" s="282"/>
      <c r="N17" s="282"/>
      <c r="O17" s="282">
        <f t="shared" si="3"/>
        <v>28</v>
      </c>
    </row>
    <row r="18" spans="2:15" x14ac:dyDescent="0.2">
      <c r="B18" s="1040" t="s">
        <v>50</v>
      </c>
      <c r="C18" s="277">
        <v>2</v>
      </c>
      <c r="D18" s="277">
        <v>1</v>
      </c>
      <c r="E18" s="277">
        <v>2</v>
      </c>
      <c r="F18" s="277">
        <v>0</v>
      </c>
      <c r="G18" s="282">
        <v>2</v>
      </c>
      <c r="H18" s="282">
        <v>6</v>
      </c>
      <c r="I18" s="282">
        <v>2</v>
      </c>
      <c r="J18" s="282">
        <v>2</v>
      </c>
      <c r="K18" s="282"/>
      <c r="L18" s="282"/>
      <c r="M18" s="282"/>
      <c r="N18" s="282"/>
      <c r="O18" s="282">
        <f t="shared" si="3"/>
        <v>17</v>
      </c>
    </row>
    <row r="19" spans="2:15" ht="21.75" customHeight="1" x14ac:dyDescent="0.2">
      <c r="B19" s="1039" t="s">
        <v>38</v>
      </c>
      <c r="C19" s="276">
        <f t="shared" ref="C19:J19" si="8">+C20+C21+C22</f>
        <v>252</v>
      </c>
      <c r="D19" s="276">
        <f t="shared" si="8"/>
        <v>172</v>
      </c>
      <c r="E19" s="276">
        <f t="shared" si="8"/>
        <v>140</v>
      </c>
      <c r="F19" s="276">
        <f t="shared" si="8"/>
        <v>135</v>
      </c>
      <c r="G19" s="281">
        <f t="shared" si="8"/>
        <v>240</v>
      </c>
      <c r="H19" s="281">
        <f t="shared" si="8"/>
        <v>263</v>
      </c>
      <c r="I19" s="281">
        <f t="shared" si="8"/>
        <v>170</v>
      </c>
      <c r="J19" s="281">
        <f t="shared" si="8"/>
        <v>195</v>
      </c>
      <c r="K19" s="281">
        <f t="shared" ref="K19:N19" si="9">+K20+K21+K22</f>
        <v>0</v>
      </c>
      <c r="L19" s="281">
        <f t="shared" si="9"/>
        <v>0</v>
      </c>
      <c r="M19" s="281">
        <f t="shared" si="9"/>
        <v>0</v>
      </c>
      <c r="N19" s="281">
        <f t="shared" si="9"/>
        <v>0</v>
      </c>
      <c r="O19" s="281">
        <f t="shared" si="3"/>
        <v>1567</v>
      </c>
    </row>
    <row r="20" spans="2:15" ht="18.75" customHeight="1" x14ac:dyDescent="0.2">
      <c r="B20" s="1041" t="s">
        <v>48</v>
      </c>
      <c r="C20" s="278">
        <f>C16+C12+C8</f>
        <v>171</v>
      </c>
      <c r="D20" s="278">
        <f t="shared" ref="D20:J22" si="10">D16+D12+D8</f>
        <v>113</v>
      </c>
      <c r="E20" s="278">
        <f t="shared" si="10"/>
        <v>85</v>
      </c>
      <c r="F20" s="278">
        <f t="shared" si="10"/>
        <v>65</v>
      </c>
      <c r="G20" s="278">
        <f t="shared" si="10"/>
        <v>173</v>
      </c>
      <c r="H20" s="278">
        <f t="shared" si="10"/>
        <v>164</v>
      </c>
      <c r="I20" s="278">
        <f t="shared" si="10"/>
        <v>99</v>
      </c>
      <c r="J20" s="278">
        <f t="shared" si="10"/>
        <v>126</v>
      </c>
      <c r="K20" s="278">
        <f t="shared" ref="K20:N22" si="11">K16+K12+K8</f>
        <v>0</v>
      </c>
      <c r="L20" s="278">
        <f t="shared" si="11"/>
        <v>0</v>
      </c>
      <c r="M20" s="278">
        <f t="shared" si="11"/>
        <v>0</v>
      </c>
      <c r="N20" s="278">
        <f t="shared" si="11"/>
        <v>0</v>
      </c>
      <c r="O20" s="283">
        <f t="shared" si="3"/>
        <v>996</v>
      </c>
    </row>
    <row r="21" spans="2:15" x14ac:dyDescent="0.2">
      <c r="B21" s="1041" t="s">
        <v>49</v>
      </c>
      <c r="C21" s="278">
        <f>C17+C13+C9</f>
        <v>29</v>
      </c>
      <c r="D21" s="278">
        <f t="shared" si="10"/>
        <v>26</v>
      </c>
      <c r="E21" s="278">
        <f t="shared" si="10"/>
        <v>24</v>
      </c>
      <c r="F21" s="278">
        <f t="shared" si="10"/>
        <v>15</v>
      </c>
      <c r="G21" s="278">
        <f t="shared" si="10"/>
        <v>30</v>
      </c>
      <c r="H21" s="278">
        <f t="shared" si="10"/>
        <v>49</v>
      </c>
      <c r="I21" s="278">
        <f t="shared" si="10"/>
        <v>34</v>
      </c>
      <c r="J21" s="278">
        <f t="shared" si="10"/>
        <v>40</v>
      </c>
      <c r="K21" s="278">
        <f t="shared" si="11"/>
        <v>0</v>
      </c>
      <c r="L21" s="278">
        <f t="shared" si="11"/>
        <v>0</v>
      </c>
      <c r="M21" s="278">
        <f t="shared" si="11"/>
        <v>0</v>
      </c>
      <c r="N21" s="278">
        <f t="shared" si="11"/>
        <v>0</v>
      </c>
      <c r="O21" s="283">
        <f t="shared" si="3"/>
        <v>247</v>
      </c>
    </row>
    <row r="22" spans="2:15" x14ac:dyDescent="0.2">
      <c r="B22" s="1041" t="s">
        <v>50</v>
      </c>
      <c r="C22" s="278">
        <f>C18+C14+C10</f>
        <v>52</v>
      </c>
      <c r="D22" s="278">
        <f t="shared" si="10"/>
        <v>33</v>
      </c>
      <c r="E22" s="278">
        <f t="shared" si="10"/>
        <v>31</v>
      </c>
      <c r="F22" s="278">
        <f t="shared" si="10"/>
        <v>55</v>
      </c>
      <c r="G22" s="278">
        <f t="shared" si="10"/>
        <v>37</v>
      </c>
      <c r="H22" s="278">
        <f t="shared" si="10"/>
        <v>50</v>
      </c>
      <c r="I22" s="278">
        <f t="shared" si="10"/>
        <v>37</v>
      </c>
      <c r="J22" s="278">
        <f t="shared" si="10"/>
        <v>29</v>
      </c>
      <c r="K22" s="278">
        <f t="shared" si="11"/>
        <v>0</v>
      </c>
      <c r="L22" s="278">
        <f t="shared" si="11"/>
        <v>0</v>
      </c>
      <c r="M22" s="278">
        <f t="shared" si="11"/>
        <v>0</v>
      </c>
      <c r="N22" s="278">
        <f t="shared" si="11"/>
        <v>0</v>
      </c>
      <c r="O22" s="283">
        <f t="shared" si="3"/>
        <v>324</v>
      </c>
    </row>
    <row r="23" spans="2:15" ht="19.5" customHeight="1" x14ac:dyDescent="0.2">
      <c r="B23" s="1039" t="s">
        <v>160</v>
      </c>
      <c r="C23" s="276">
        <v>19</v>
      </c>
      <c r="D23" s="276">
        <v>39</v>
      </c>
      <c r="E23" s="276">
        <v>29</v>
      </c>
      <c r="F23" s="276">
        <v>40</v>
      </c>
      <c r="G23" s="281">
        <v>36</v>
      </c>
      <c r="H23" s="281">
        <v>46</v>
      </c>
      <c r="I23" s="281">
        <v>30</v>
      </c>
      <c r="J23" s="281">
        <v>51</v>
      </c>
      <c r="K23" s="281"/>
      <c r="L23" s="281"/>
      <c r="M23" s="281"/>
      <c r="N23" s="281"/>
      <c r="O23" s="281">
        <f t="shared" si="3"/>
        <v>290</v>
      </c>
    </row>
    <row r="24" spans="2:15" ht="19.5" customHeight="1" x14ac:dyDescent="0.2">
      <c r="B24" s="1039" t="s">
        <v>612</v>
      </c>
      <c r="C24" s="276">
        <v>3</v>
      </c>
      <c r="D24" s="276">
        <v>4</v>
      </c>
      <c r="E24" s="276">
        <f>6</f>
        <v>6</v>
      </c>
      <c r="F24" s="276">
        <v>10</v>
      </c>
      <c r="G24" s="281">
        <v>4</v>
      </c>
      <c r="H24" s="281">
        <v>4</v>
      </c>
      <c r="I24" s="281">
        <v>2</v>
      </c>
      <c r="J24" s="281">
        <v>3</v>
      </c>
      <c r="K24" s="281"/>
      <c r="L24" s="281"/>
      <c r="M24" s="281"/>
      <c r="N24" s="281"/>
      <c r="O24" s="281">
        <f t="shared" si="3"/>
        <v>36</v>
      </c>
    </row>
    <row r="25" spans="2:15" ht="21.75" customHeight="1" x14ac:dyDescent="0.25">
      <c r="B25" s="1042" t="s">
        <v>39</v>
      </c>
      <c r="C25" s="279">
        <f>C19+C23+C24</f>
        <v>274</v>
      </c>
      <c r="D25" s="279">
        <f t="shared" ref="D25:J25" si="12">D19+D23+D24</f>
        <v>215</v>
      </c>
      <c r="E25" s="279">
        <f t="shared" si="12"/>
        <v>175</v>
      </c>
      <c r="F25" s="279">
        <f t="shared" si="12"/>
        <v>185</v>
      </c>
      <c r="G25" s="279">
        <f t="shared" si="12"/>
        <v>280</v>
      </c>
      <c r="H25" s="279">
        <f t="shared" si="12"/>
        <v>313</v>
      </c>
      <c r="I25" s="279">
        <f t="shared" si="12"/>
        <v>202</v>
      </c>
      <c r="J25" s="279">
        <f t="shared" si="12"/>
        <v>249</v>
      </c>
      <c r="K25" s="279">
        <f t="shared" ref="K25:N25" si="13">K19+K23+K24</f>
        <v>0</v>
      </c>
      <c r="L25" s="279">
        <f t="shared" si="13"/>
        <v>0</v>
      </c>
      <c r="M25" s="279">
        <f t="shared" si="13"/>
        <v>0</v>
      </c>
      <c r="N25" s="279">
        <f t="shared" si="13"/>
        <v>0</v>
      </c>
      <c r="O25" s="284">
        <f t="shared" ref="O25" si="14">+O23+O19+O24</f>
        <v>1893</v>
      </c>
    </row>
    <row r="26" spans="2:15" ht="15" x14ac:dyDescent="0.25">
      <c r="B26" s="1022" t="s">
        <v>611</v>
      </c>
      <c r="C26" s="69"/>
      <c r="D26" s="32"/>
      <c r="E26" s="32"/>
      <c r="F26" s="32"/>
      <c r="G26" s="32"/>
      <c r="H26" s="32"/>
      <c r="I26" s="32"/>
      <c r="J26" s="32"/>
      <c r="K26" s="32"/>
      <c r="L26" s="32"/>
      <c r="M26" s="32"/>
      <c r="N26" s="32"/>
      <c r="O26" s="32"/>
    </row>
    <row r="27" spans="2:15" ht="15" x14ac:dyDescent="0.25">
      <c r="B27" s="1043"/>
      <c r="C27" s="69"/>
      <c r="D27" s="32"/>
      <c r="E27" s="32"/>
      <c r="F27" s="32"/>
      <c r="G27" s="32"/>
      <c r="H27" s="32"/>
      <c r="I27" s="32"/>
      <c r="J27" s="32"/>
      <c r="K27" s="32"/>
      <c r="L27" s="32"/>
      <c r="M27" s="32"/>
      <c r="N27" s="32"/>
      <c r="O27" s="32"/>
    </row>
    <row r="28" spans="2:15" x14ac:dyDescent="0.2">
      <c r="B28" s="878"/>
      <c r="C28" s="32"/>
      <c r="D28" s="32"/>
      <c r="E28" s="32"/>
      <c r="F28" s="32"/>
      <c r="G28" s="32"/>
      <c r="H28" s="32"/>
      <c r="I28" s="32"/>
      <c r="J28" s="32"/>
      <c r="K28" s="32"/>
      <c r="L28" s="32"/>
      <c r="M28" s="32"/>
      <c r="N28" s="32"/>
      <c r="O28" s="32"/>
    </row>
    <row r="29" spans="2:15" s="826" customFormat="1" ht="15" x14ac:dyDescent="0.25">
      <c r="B29" s="1165" t="s">
        <v>20</v>
      </c>
      <c r="C29" s="1165"/>
      <c r="D29" s="1165"/>
      <c r="E29" s="1165"/>
      <c r="F29" s="1165"/>
      <c r="G29" s="1165"/>
      <c r="H29" s="1165"/>
      <c r="I29" s="1165"/>
      <c r="J29" s="1165"/>
      <c r="K29" s="1165"/>
      <c r="L29" s="1165"/>
      <c r="M29" s="1165"/>
      <c r="N29" s="1165"/>
      <c r="O29" s="1165"/>
    </row>
    <row r="30" spans="2:15" s="826" customFormat="1" ht="15" x14ac:dyDescent="0.25">
      <c r="B30" s="1165" t="s">
        <v>54</v>
      </c>
      <c r="C30" s="1165"/>
      <c r="D30" s="1165"/>
      <c r="E30" s="1165"/>
      <c r="F30" s="1165"/>
      <c r="G30" s="1165"/>
      <c r="H30" s="1165"/>
      <c r="I30" s="1165"/>
      <c r="J30" s="1165"/>
      <c r="K30" s="1165"/>
      <c r="L30" s="1165"/>
      <c r="M30" s="1165"/>
      <c r="N30" s="1165"/>
      <c r="O30" s="1165"/>
    </row>
    <row r="31" spans="2:15" s="826" customFormat="1" ht="15.75" x14ac:dyDescent="0.25">
      <c r="B31" s="1173" t="s">
        <v>43</v>
      </c>
      <c r="C31" s="1173"/>
      <c r="D31" s="1173"/>
      <c r="E31" s="1173"/>
      <c r="F31" s="1173"/>
      <c r="G31" s="1173"/>
      <c r="H31" s="1173"/>
      <c r="I31" s="1173"/>
      <c r="J31" s="1173"/>
      <c r="K31" s="1173"/>
      <c r="L31" s="1173"/>
      <c r="M31" s="1173"/>
      <c r="N31" s="1173"/>
      <c r="O31" s="1173"/>
    </row>
    <row r="32" spans="2:15" s="826" customFormat="1" ht="15.75" x14ac:dyDescent="0.25">
      <c r="B32" s="1131" t="s">
        <v>576</v>
      </c>
      <c r="C32" s="1131"/>
      <c r="D32" s="1131"/>
      <c r="E32" s="1131"/>
      <c r="F32" s="1131"/>
      <c r="G32" s="1131"/>
      <c r="H32" s="1131"/>
      <c r="I32" s="1131"/>
      <c r="J32" s="1131"/>
      <c r="K32" s="1131"/>
      <c r="L32" s="1131"/>
      <c r="M32" s="1131"/>
      <c r="N32" s="1131"/>
      <c r="O32" s="1131"/>
    </row>
    <row r="33" spans="2:15" x14ac:dyDescent="0.2">
      <c r="B33" s="26" t="s">
        <v>9</v>
      </c>
      <c r="C33" s="67"/>
      <c r="D33" s="32"/>
      <c r="E33" s="32"/>
      <c r="F33" s="32"/>
      <c r="G33" s="32"/>
      <c r="H33" s="32"/>
      <c r="I33" s="32"/>
      <c r="J33" s="32"/>
      <c r="K33" s="32"/>
      <c r="L33" s="32"/>
      <c r="M33" s="32"/>
      <c r="N33" s="32"/>
      <c r="O33" s="32"/>
    </row>
    <row r="34" spans="2:15" ht="33.75" customHeight="1" x14ac:dyDescent="0.2">
      <c r="B34" s="1044"/>
      <c r="C34" s="272" t="s">
        <v>0</v>
      </c>
      <c r="D34" s="272" t="s">
        <v>1</v>
      </c>
      <c r="E34" s="272" t="s">
        <v>2</v>
      </c>
      <c r="F34" s="272" t="s">
        <v>3</v>
      </c>
      <c r="G34" s="272" t="s">
        <v>4</v>
      </c>
      <c r="H34" s="273" t="s">
        <v>10</v>
      </c>
      <c r="I34" s="273" t="s">
        <v>5</v>
      </c>
      <c r="J34" s="273" t="s">
        <v>6</v>
      </c>
      <c r="K34" s="273" t="s">
        <v>7</v>
      </c>
      <c r="L34" s="273" t="s">
        <v>8</v>
      </c>
      <c r="M34" s="273" t="s">
        <v>11</v>
      </c>
      <c r="N34" s="273" t="s">
        <v>12</v>
      </c>
      <c r="O34" s="287" t="s">
        <v>34</v>
      </c>
    </row>
    <row r="35" spans="2:15" ht="17.25" customHeight="1" x14ac:dyDescent="0.2">
      <c r="B35" s="1045" t="s">
        <v>35</v>
      </c>
      <c r="C35" s="290">
        <f>SUM(C36:C38)</f>
        <v>127988</v>
      </c>
      <c r="D35" s="290">
        <f t="shared" ref="D35:J35" si="15">SUM(D36:D38)</f>
        <v>173140</v>
      </c>
      <c r="E35" s="290">
        <f t="shared" si="15"/>
        <v>276733</v>
      </c>
      <c r="F35" s="290">
        <f t="shared" si="15"/>
        <v>253195</v>
      </c>
      <c r="G35" s="290">
        <f t="shared" si="15"/>
        <v>171784</v>
      </c>
      <c r="H35" s="290">
        <f t="shared" si="15"/>
        <v>246290</v>
      </c>
      <c r="I35" s="290">
        <f t="shared" si="15"/>
        <v>163459</v>
      </c>
      <c r="J35" s="290">
        <f t="shared" si="15"/>
        <v>180861</v>
      </c>
      <c r="K35" s="290">
        <f t="shared" ref="K35:N35" si="16">SUM(K36:K38)</f>
        <v>0</v>
      </c>
      <c r="L35" s="290">
        <f t="shared" si="16"/>
        <v>0</v>
      </c>
      <c r="M35" s="290">
        <f t="shared" si="16"/>
        <v>0</v>
      </c>
      <c r="N35" s="290">
        <f t="shared" si="16"/>
        <v>0</v>
      </c>
      <c r="O35" s="291">
        <f t="shared" ref="O35" si="17">+O36+O37+O38</f>
        <v>1593450</v>
      </c>
    </row>
    <row r="36" spans="2:15" x14ac:dyDescent="0.2">
      <c r="B36" s="1046" t="s">
        <v>153</v>
      </c>
      <c r="C36" s="984">
        <v>63454</v>
      </c>
      <c r="D36" s="31">
        <v>97343</v>
      </c>
      <c r="E36" s="31">
        <v>85777</v>
      </c>
      <c r="F36" s="31">
        <v>35429</v>
      </c>
      <c r="G36" s="31">
        <v>109882</v>
      </c>
      <c r="H36" s="288">
        <v>69560</v>
      </c>
      <c r="I36" s="288">
        <v>81241</v>
      </c>
      <c r="J36" s="288">
        <v>78814</v>
      </c>
      <c r="K36" s="31"/>
      <c r="L36" s="31"/>
      <c r="M36" s="31"/>
      <c r="N36" s="31"/>
      <c r="O36" s="289">
        <f>SUM(C36:N36)</f>
        <v>621500</v>
      </c>
    </row>
    <row r="37" spans="2:15" x14ac:dyDescent="0.2">
      <c r="B37" s="1046" t="s">
        <v>49</v>
      </c>
      <c r="C37" s="984">
        <v>7553</v>
      </c>
      <c r="D37" s="31">
        <v>3078</v>
      </c>
      <c r="E37" s="31">
        <v>34249</v>
      </c>
      <c r="F37" s="31">
        <v>8892</v>
      </c>
      <c r="G37" s="31">
        <v>6625</v>
      </c>
      <c r="H37" s="288">
        <v>54665</v>
      </c>
      <c r="I37" s="288">
        <v>29956</v>
      </c>
      <c r="J37" s="288">
        <v>49702</v>
      </c>
      <c r="K37" s="31"/>
      <c r="L37" s="31"/>
      <c r="M37" s="31"/>
      <c r="N37" s="31"/>
      <c r="O37" s="289">
        <f t="shared" ref="O37:O52" si="18">SUM(C37:N37)</f>
        <v>194720</v>
      </c>
    </row>
    <row r="38" spans="2:15" x14ac:dyDescent="0.2">
      <c r="B38" s="1046" t="s">
        <v>50</v>
      </c>
      <c r="C38" s="984">
        <v>56981</v>
      </c>
      <c r="D38" s="31">
        <v>72719</v>
      </c>
      <c r="E38" s="31">
        <v>156707</v>
      </c>
      <c r="F38" s="31">
        <v>208874</v>
      </c>
      <c r="G38" s="31">
        <v>55277</v>
      </c>
      <c r="H38" s="288">
        <v>122065</v>
      </c>
      <c r="I38" s="288">
        <v>52262</v>
      </c>
      <c r="J38" s="288">
        <v>52345</v>
      </c>
      <c r="K38" s="31"/>
      <c r="L38" s="31"/>
      <c r="M38" s="31"/>
      <c r="N38" s="31"/>
      <c r="O38" s="289">
        <f t="shared" si="18"/>
        <v>777230</v>
      </c>
    </row>
    <row r="39" spans="2:15" x14ac:dyDescent="0.2">
      <c r="B39" s="1047" t="s">
        <v>36</v>
      </c>
      <c r="C39" s="274">
        <f>SUM(C40:C42)</f>
        <v>490210</v>
      </c>
      <c r="D39" s="274">
        <f t="shared" ref="D39:J39" si="19">SUM(D40:D42)</f>
        <v>247015</v>
      </c>
      <c r="E39" s="274">
        <f t="shared" si="19"/>
        <v>69119</v>
      </c>
      <c r="F39" s="274">
        <f t="shared" si="19"/>
        <v>149613</v>
      </c>
      <c r="G39" s="274">
        <f t="shared" si="19"/>
        <v>337444</v>
      </c>
      <c r="H39" s="274">
        <f t="shared" si="19"/>
        <v>365598</v>
      </c>
      <c r="I39" s="274">
        <f t="shared" si="19"/>
        <v>181008</v>
      </c>
      <c r="J39" s="274">
        <f t="shared" si="19"/>
        <v>248458</v>
      </c>
      <c r="K39" s="274">
        <f t="shared" ref="K39:N39" si="20">SUM(K40:K42)</f>
        <v>0</v>
      </c>
      <c r="L39" s="274">
        <f t="shared" si="20"/>
        <v>0</v>
      </c>
      <c r="M39" s="274">
        <f t="shared" si="20"/>
        <v>0</v>
      </c>
      <c r="N39" s="274">
        <f t="shared" si="20"/>
        <v>0</v>
      </c>
      <c r="O39" s="292">
        <f t="shared" si="18"/>
        <v>2088465</v>
      </c>
    </row>
    <row r="40" spans="2:15" x14ac:dyDescent="0.2">
      <c r="B40" s="1046" t="s">
        <v>48</v>
      </c>
      <c r="C40" s="984">
        <v>233453</v>
      </c>
      <c r="D40" s="31">
        <v>132585</v>
      </c>
      <c r="E40" s="31">
        <v>34731</v>
      </c>
      <c r="F40" s="31">
        <v>68048</v>
      </c>
      <c r="G40" s="31">
        <v>148840</v>
      </c>
      <c r="H40" s="288">
        <v>189223</v>
      </c>
      <c r="I40" s="288">
        <v>89848</v>
      </c>
      <c r="J40" s="288">
        <v>126754</v>
      </c>
      <c r="K40" s="31"/>
      <c r="L40" s="31"/>
      <c r="M40" s="31"/>
      <c r="N40" s="31"/>
      <c r="O40" s="289">
        <f t="shared" si="18"/>
        <v>1023482</v>
      </c>
    </row>
    <row r="41" spans="2:15" x14ac:dyDescent="0.2">
      <c r="B41" s="1046" t="s">
        <v>49</v>
      </c>
      <c r="C41" s="984">
        <v>40721</v>
      </c>
      <c r="D41" s="31">
        <v>42093</v>
      </c>
      <c r="E41" s="31">
        <v>15922</v>
      </c>
      <c r="F41" s="31">
        <v>26112</v>
      </c>
      <c r="G41" s="31">
        <v>62306</v>
      </c>
      <c r="H41" s="288">
        <v>68126</v>
      </c>
      <c r="I41" s="288">
        <v>17769</v>
      </c>
      <c r="J41" s="288">
        <v>35610</v>
      </c>
      <c r="K41" s="31"/>
      <c r="L41" s="31"/>
      <c r="M41" s="31"/>
      <c r="N41" s="31"/>
      <c r="O41" s="289">
        <f t="shared" si="18"/>
        <v>308659</v>
      </c>
    </row>
    <row r="42" spans="2:15" x14ac:dyDescent="0.2">
      <c r="B42" s="1046" t="s">
        <v>50</v>
      </c>
      <c r="C42" s="984">
        <v>216036</v>
      </c>
      <c r="D42" s="31">
        <v>72337</v>
      </c>
      <c r="E42" s="31">
        <v>18466</v>
      </c>
      <c r="F42" s="31">
        <v>55453</v>
      </c>
      <c r="G42" s="31">
        <v>126298</v>
      </c>
      <c r="H42" s="288">
        <v>108249</v>
      </c>
      <c r="I42" s="288">
        <v>73391</v>
      </c>
      <c r="J42" s="288">
        <v>86094</v>
      </c>
      <c r="K42" s="31"/>
      <c r="L42" s="31"/>
      <c r="M42" s="31"/>
      <c r="N42" s="31"/>
      <c r="O42" s="289">
        <f t="shared" si="18"/>
        <v>756324</v>
      </c>
    </row>
    <row r="43" spans="2:15" x14ac:dyDescent="0.2">
      <c r="B43" s="1047" t="s">
        <v>37</v>
      </c>
      <c r="C43" s="274">
        <f>SUM(C44:C46)</f>
        <v>45534.038</v>
      </c>
      <c r="D43" s="274">
        <f t="shared" ref="D43:J43" si="21">SUM(D44:D46)</f>
        <v>40911</v>
      </c>
      <c r="E43" s="274">
        <f t="shared" si="21"/>
        <v>38910.538</v>
      </c>
      <c r="F43" s="274">
        <f t="shared" si="21"/>
        <v>7437.3919999999998</v>
      </c>
      <c r="G43" s="274">
        <f t="shared" si="21"/>
        <v>55308.917999999998</v>
      </c>
      <c r="H43" s="274">
        <f t="shared" si="21"/>
        <v>105211.212</v>
      </c>
      <c r="I43" s="274">
        <f t="shared" si="21"/>
        <v>85114.704999999987</v>
      </c>
      <c r="J43" s="274">
        <f t="shared" si="21"/>
        <v>26495.377999999997</v>
      </c>
      <c r="K43" s="274">
        <f t="shared" ref="K43:N43" si="22">SUM(K44:K46)</f>
        <v>0</v>
      </c>
      <c r="L43" s="274">
        <f t="shared" si="22"/>
        <v>0</v>
      </c>
      <c r="M43" s="274">
        <f t="shared" si="22"/>
        <v>0</v>
      </c>
      <c r="N43" s="274">
        <f t="shared" si="22"/>
        <v>0</v>
      </c>
      <c r="O43" s="292">
        <f t="shared" si="18"/>
        <v>404923.18099999998</v>
      </c>
    </row>
    <row r="44" spans="2:15" x14ac:dyDescent="0.2">
      <c r="B44" s="1046" t="s">
        <v>575</v>
      </c>
      <c r="C44" s="984">
        <v>38165.756000000001</v>
      </c>
      <c r="D44" s="31">
        <v>33911</v>
      </c>
      <c r="E44" s="31">
        <v>22582.466</v>
      </c>
      <c r="F44" s="31">
        <v>2898.3440000000001</v>
      </c>
      <c r="G44" s="31">
        <v>39107.826999999997</v>
      </c>
      <c r="H44" s="288">
        <v>58886.684999999998</v>
      </c>
      <c r="I44" s="288">
        <v>61201.118999999999</v>
      </c>
      <c r="J44" s="288">
        <v>17768.567999999999</v>
      </c>
      <c r="K44" s="31"/>
      <c r="L44" s="31"/>
      <c r="M44" s="31"/>
      <c r="N44" s="31"/>
      <c r="O44" s="289">
        <f t="shared" si="18"/>
        <v>274521.76500000001</v>
      </c>
    </row>
    <row r="45" spans="2:15" x14ac:dyDescent="0.2">
      <c r="B45" s="1046" t="s">
        <v>198</v>
      </c>
      <c r="C45" s="984">
        <v>1463.7840000000001</v>
      </c>
      <c r="D45" s="31">
        <v>3500</v>
      </c>
      <c r="E45" s="31">
        <v>6892.4160000000002</v>
      </c>
      <c r="F45" s="31">
        <v>4539.0479999999998</v>
      </c>
      <c r="G45" s="31">
        <v>907.87699999999995</v>
      </c>
      <c r="H45" s="288">
        <v>8973.8029999999999</v>
      </c>
      <c r="I45" s="288">
        <v>13165.618</v>
      </c>
      <c r="J45" s="288">
        <v>4291.1869999999999</v>
      </c>
      <c r="K45" s="31"/>
      <c r="L45" s="31"/>
      <c r="M45" s="31"/>
      <c r="N45" s="31"/>
      <c r="O45" s="289">
        <f t="shared" si="18"/>
        <v>43733.733</v>
      </c>
    </row>
    <row r="46" spans="2:15" x14ac:dyDescent="0.2">
      <c r="B46" s="1046" t="s">
        <v>50</v>
      </c>
      <c r="C46" s="984">
        <v>5904.4979999999996</v>
      </c>
      <c r="D46" s="31">
        <v>3500</v>
      </c>
      <c r="E46" s="31">
        <v>9435.6560000000009</v>
      </c>
      <c r="F46" s="31">
        <v>0</v>
      </c>
      <c r="G46" s="31">
        <v>15293.214</v>
      </c>
      <c r="H46" s="288">
        <v>37350.724000000002</v>
      </c>
      <c r="I46" s="288">
        <v>10747.968000000001</v>
      </c>
      <c r="J46" s="288">
        <v>4435.6229999999996</v>
      </c>
      <c r="K46" s="31"/>
      <c r="L46" s="31"/>
      <c r="M46" s="31"/>
      <c r="N46" s="31"/>
      <c r="O46" s="289">
        <f t="shared" si="18"/>
        <v>86667.68299999999</v>
      </c>
    </row>
    <row r="47" spans="2:15" x14ac:dyDescent="0.2">
      <c r="B47" s="1047" t="s">
        <v>38</v>
      </c>
      <c r="C47" s="274">
        <f>SUM(C48:C50)</f>
        <v>663732.03799999994</v>
      </c>
      <c r="D47" s="274">
        <f t="shared" ref="D47:J47" si="23">SUM(D48:D50)</f>
        <v>461066</v>
      </c>
      <c r="E47" s="274">
        <f t="shared" si="23"/>
        <v>384762.538</v>
      </c>
      <c r="F47" s="274">
        <f t="shared" si="23"/>
        <v>410245.39199999999</v>
      </c>
      <c r="G47" s="274">
        <f t="shared" si="23"/>
        <v>564536.91799999995</v>
      </c>
      <c r="H47" s="274">
        <f t="shared" si="23"/>
        <v>717099.21200000006</v>
      </c>
      <c r="I47" s="274">
        <f t="shared" si="23"/>
        <v>429581.70500000002</v>
      </c>
      <c r="J47" s="274">
        <f t="shared" si="23"/>
        <v>455814.37800000003</v>
      </c>
      <c r="K47" s="274">
        <f t="shared" ref="K47:N47" si="24">SUM(K48:K50)</f>
        <v>0</v>
      </c>
      <c r="L47" s="274">
        <f t="shared" si="24"/>
        <v>0</v>
      </c>
      <c r="M47" s="274">
        <f t="shared" si="24"/>
        <v>0</v>
      </c>
      <c r="N47" s="274">
        <f t="shared" si="24"/>
        <v>0</v>
      </c>
      <c r="O47" s="292">
        <f t="shared" si="18"/>
        <v>4086838.1810000003</v>
      </c>
    </row>
    <row r="48" spans="2:15" x14ac:dyDescent="0.2">
      <c r="B48" s="1046" t="s">
        <v>48</v>
      </c>
      <c r="C48" s="33">
        <f>C36+C40+C44</f>
        <v>335072.75599999999</v>
      </c>
      <c r="D48" s="33">
        <f t="shared" ref="D48:J48" si="25">D36+D40+D44</f>
        <v>263839</v>
      </c>
      <c r="E48" s="33">
        <f t="shared" si="25"/>
        <v>143090.46600000001</v>
      </c>
      <c r="F48" s="33">
        <f t="shared" si="25"/>
        <v>106375.344</v>
      </c>
      <c r="G48" s="33">
        <f t="shared" si="25"/>
        <v>297829.82699999999</v>
      </c>
      <c r="H48" s="33">
        <f t="shared" si="25"/>
        <v>317669.685</v>
      </c>
      <c r="I48" s="33">
        <f t="shared" si="25"/>
        <v>232290.11900000001</v>
      </c>
      <c r="J48" s="33">
        <f t="shared" si="25"/>
        <v>223336.568</v>
      </c>
      <c r="K48" s="33">
        <f t="shared" ref="K48:N48" si="26">K36+K40+K44</f>
        <v>0</v>
      </c>
      <c r="L48" s="33">
        <f t="shared" si="26"/>
        <v>0</v>
      </c>
      <c r="M48" s="33">
        <f t="shared" si="26"/>
        <v>0</v>
      </c>
      <c r="N48" s="33">
        <f t="shared" si="26"/>
        <v>0</v>
      </c>
      <c r="O48" s="289">
        <f t="shared" si="18"/>
        <v>1919503.7650000001</v>
      </c>
    </row>
    <row r="49" spans="2:15" x14ac:dyDescent="0.2">
      <c r="B49" s="1046" t="s">
        <v>49</v>
      </c>
      <c r="C49" s="33">
        <f t="shared" ref="C49:J50" si="27">C37+C41+C45</f>
        <v>49737.784</v>
      </c>
      <c r="D49" s="33">
        <f t="shared" si="27"/>
        <v>48671</v>
      </c>
      <c r="E49" s="33">
        <f t="shared" si="27"/>
        <v>57063.415999999997</v>
      </c>
      <c r="F49" s="33">
        <f t="shared" si="27"/>
        <v>39543.048000000003</v>
      </c>
      <c r="G49" s="33">
        <f t="shared" si="27"/>
        <v>69838.876999999993</v>
      </c>
      <c r="H49" s="33">
        <f t="shared" si="27"/>
        <v>131764.80300000001</v>
      </c>
      <c r="I49" s="33">
        <f t="shared" si="27"/>
        <v>60890.618000000002</v>
      </c>
      <c r="J49" s="33">
        <f t="shared" si="27"/>
        <v>89603.187000000005</v>
      </c>
      <c r="K49" s="33">
        <f t="shared" ref="K49:N50" si="28">K37+K41+K45</f>
        <v>0</v>
      </c>
      <c r="L49" s="33">
        <f t="shared" si="28"/>
        <v>0</v>
      </c>
      <c r="M49" s="33">
        <f t="shared" si="28"/>
        <v>0</v>
      </c>
      <c r="N49" s="33">
        <f t="shared" si="28"/>
        <v>0</v>
      </c>
      <c r="O49" s="289">
        <f t="shared" si="18"/>
        <v>547112.73300000001</v>
      </c>
    </row>
    <row r="50" spans="2:15" x14ac:dyDescent="0.2">
      <c r="B50" s="1046" t="s">
        <v>50</v>
      </c>
      <c r="C50" s="33">
        <f t="shared" si="27"/>
        <v>278921.49800000002</v>
      </c>
      <c r="D50" s="33">
        <f t="shared" si="27"/>
        <v>148556</v>
      </c>
      <c r="E50" s="33">
        <f t="shared" si="27"/>
        <v>184608.65599999999</v>
      </c>
      <c r="F50" s="33">
        <f t="shared" si="27"/>
        <v>264327</v>
      </c>
      <c r="G50" s="33">
        <f t="shared" si="27"/>
        <v>196868.21400000001</v>
      </c>
      <c r="H50" s="33">
        <f t="shared" si="27"/>
        <v>267664.72399999999</v>
      </c>
      <c r="I50" s="33">
        <f t="shared" si="27"/>
        <v>136400.96799999999</v>
      </c>
      <c r="J50" s="33">
        <f t="shared" si="27"/>
        <v>142874.62299999999</v>
      </c>
      <c r="K50" s="33">
        <f t="shared" si="28"/>
        <v>0</v>
      </c>
      <c r="L50" s="33">
        <f t="shared" si="28"/>
        <v>0</v>
      </c>
      <c r="M50" s="33">
        <f t="shared" si="28"/>
        <v>0</v>
      </c>
      <c r="N50" s="33">
        <f t="shared" si="28"/>
        <v>0</v>
      </c>
      <c r="O50" s="289">
        <f t="shared" si="18"/>
        <v>1620221.683</v>
      </c>
    </row>
    <row r="51" spans="2:15" ht="19.5" customHeight="1" x14ac:dyDescent="0.2">
      <c r="B51" s="1047" t="s">
        <v>598</v>
      </c>
      <c r="C51" s="1020">
        <v>35289</v>
      </c>
      <c r="D51" s="274">
        <v>92594</v>
      </c>
      <c r="E51" s="274">
        <v>59342.928</v>
      </c>
      <c r="F51" s="274">
        <v>112126.72900000001</v>
      </c>
      <c r="G51" s="274">
        <v>82644.380999999994</v>
      </c>
      <c r="H51" s="274">
        <v>103448.72299999998</v>
      </c>
      <c r="I51" s="275">
        <v>67032.595000000001</v>
      </c>
      <c r="J51" s="275">
        <v>105090.357</v>
      </c>
      <c r="K51" s="274"/>
      <c r="L51" s="274"/>
      <c r="M51" s="274"/>
      <c r="N51" s="274"/>
      <c r="O51" s="292">
        <f t="shared" si="18"/>
        <v>657568.71299999999</v>
      </c>
    </row>
    <row r="52" spans="2:15" ht="19.5" customHeight="1" x14ac:dyDescent="0.2">
      <c r="B52" s="1047" t="s">
        <v>612</v>
      </c>
      <c r="C52" s="1020">
        <v>35280</v>
      </c>
      <c r="D52" s="274">
        <v>41028</v>
      </c>
      <c r="E52" s="274">
        <v>63151</v>
      </c>
      <c r="F52" s="274">
        <v>82575</v>
      </c>
      <c r="G52" s="274">
        <v>106409</v>
      </c>
      <c r="H52" s="274">
        <v>33002</v>
      </c>
      <c r="I52" s="275">
        <v>13927</v>
      </c>
      <c r="J52" s="275">
        <v>21364</v>
      </c>
      <c r="K52" s="275"/>
      <c r="L52" s="275"/>
      <c r="M52" s="275"/>
      <c r="N52" s="275"/>
      <c r="O52" s="292">
        <f t="shared" si="18"/>
        <v>396736</v>
      </c>
    </row>
    <row r="53" spans="2:15" ht="21" customHeight="1" x14ac:dyDescent="0.25">
      <c r="B53" s="1048" t="s">
        <v>39</v>
      </c>
      <c r="C53" s="290">
        <f>C47+C51+C52</f>
        <v>734301.03799999994</v>
      </c>
      <c r="D53" s="290">
        <f t="shared" ref="D53:J53" si="29">D47+D51+D52</f>
        <v>594688</v>
      </c>
      <c r="E53" s="290">
        <f t="shared" si="29"/>
        <v>507256.46600000001</v>
      </c>
      <c r="F53" s="290">
        <f t="shared" si="29"/>
        <v>604947.12100000004</v>
      </c>
      <c r="G53" s="290">
        <f t="shared" si="29"/>
        <v>753590.29899999988</v>
      </c>
      <c r="H53" s="290">
        <f t="shared" si="29"/>
        <v>853549.93500000006</v>
      </c>
      <c r="I53" s="290">
        <f t="shared" si="29"/>
        <v>510541.30000000005</v>
      </c>
      <c r="J53" s="290">
        <f t="shared" si="29"/>
        <v>582268.73499999999</v>
      </c>
      <c r="K53" s="290">
        <f t="shared" ref="K53:N53" si="30">K47+K51+K52</f>
        <v>0</v>
      </c>
      <c r="L53" s="290">
        <f t="shared" si="30"/>
        <v>0</v>
      </c>
      <c r="M53" s="290">
        <f t="shared" si="30"/>
        <v>0</v>
      </c>
      <c r="N53" s="290">
        <f t="shared" si="30"/>
        <v>0</v>
      </c>
      <c r="O53" s="291">
        <f t="shared" ref="O53" si="31">+O51+O47+O52</f>
        <v>5141142.8940000003</v>
      </c>
    </row>
    <row r="54" spans="2:15" ht="15.75" customHeight="1" x14ac:dyDescent="0.2">
      <c r="B54" s="814" t="s">
        <v>611</v>
      </c>
      <c r="C54" s="70"/>
      <c r="D54" s="70"/>
      <c r="E54" s="70"/>
      <c r="F54" s="70"/>
      <c r="G54" s="70"/>
      <c r="H54" s="70"/>
      <c r="I54" s="70"/>
      <c r="J54" s="70"/>
      <c r="K54" s="70"/>
      <c r="L54" s="70"/>
      <c r="M54" s="70"/>
      <c r="N54" s="70"/>
      <c r="O54" s="30"/>
    </row>
    <row r="55" spans="2:15" ht="12.75" customHeight="1" x14ac:dyDescent="0.2">
      <c r="B55" s="1174"/>
      <c r="C55" s="1175"/>
      <c r="D55" s="1175"/>
      <c r="E55" s="1175"/>
      <c r="F55" s="1175"/>
      <c r="G55" s="1175"/>
      <c r="H55" s="1175"/>
      <c r="I55" s="1175"/>
      <c r="J55" s="1175"/>
      <c r="K55" s="1175"/>
      <c r="L55" s="1175"/>
      <c r="M55" s="1175"/>
      <c r="N55" s="1175"/>
      <c r="O55" s="30"/>
    </row>
    <row r="56" spans="2:15" x14ac:dyDescent="0.2">
      <c r="B56" s="1049"/>
      <c r="C56" s="70"/>
      <c r="D56" s="70"/>
      <c r="E56" s="70"/>
      <c r="F56" s="70"/>
      <c r="G56" s="70"/>
      <c r="H56" s="70"/>
      <c r="I56" s="70"/>
      <c r="J56" s="70"/>
      <c r="K56" s="70"/>
      <c r="L56" s="70"/>
      <c r="M56" s="70"/>
      <c r="N56" s="70"/>
      <c r="O56" s="32"/>
    </row>
    <row r="57" spans="2:15" x14ac:dyDescent="0.2">
      <c r="O57" s="32"/>
    </row>
    <row r="59" spans="2:15" x14ac:dyDescent="0.2">
      <c r="O59" s="67" t="s">
        <v>9</v>
      </c>
    </row>
  </sheetData>
  <mergeCells count="8">
    <mergeCell ref="B32:O32"/>
    <mergeCell ref="B55:N55"/>
    <mergeCell ref="B2:O2"/>
    <mergeCell ref="B3:O3"/>
    <mergeCell ref="B4:O4"/>
    <mergeCell ref="B29:O29"/>
    <mergeCell ref="B30:O30"/>
    <mergeCell ref="B31:O31"/>
  </mergeCells>
  <hyperlinks>
    <hyperlink ref="B33" location="INDICE!C3" display="Volver al Indice"/>
    <hyperlink ref="B5" location="INDICE!C3" display="Volver al Indice"/>
    <hyperlink ref="O59" location="INDICE!C3" display="Volver al Indice"/>
  </hyperlinks>
  <printOptions horizontalCentered="1"/>
  <pageMargins left="0.19685039370078741" right="0.19685039370078741" top="0.35433070866141736" bottom="0.98425196850393704" header="0" footer="0"/>
  <pageSetup scale="63"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enableFormatConditionsCalculation="0">
    <pageSetUpPr fitToPage="1"/>
  </sheetPr>
  <dimension ref="B1:U46"/>
  <sheetViews>
    <sheetView zoomScale="90" zoomScaleNormal="90" zoomScalePageLayoutView="125" workbookViewId="0">
      <selection activeCell="K50" sqref="K50"/>
    </sheetView>
  </sheetViews>
  <sheetFormatPr baseColWidth="10" defaultColWidth="4.85546875" defaultRowHeight="13.5" customHeight="1" x14ac:dyDescent="0.2"/>
  <cols>
    <col min="1" max="1" width="7.42578125" style="3" customWidth="1"/>
    <col min="2" max="2" width="13.42578125" style="3" bestFit="1" customWidth="1"/>
    <col min="3" max="3" width="10.85546875" style="3" customWidth="1"/>
    <col min="4" max="4" width="10.28515625" style="3" customWidth="1"/>
    <col min="5" max="5" width="10.42578125" style="3" customWidth="1"/>
    <col min="6" max="7" width="10.7109375" style="3" customWidth="1"/>
    <col min="8" max="8" width="11.42578125" style="3" customWidth="1"/>
    <col min="9" max="9" width="11" style="3" customWidth="1"/>
    <col min="10" max="10" width="9.85546875" style="3" customWidth="1"/>
    <col min="11" max="11" width="12.140625" style="3" customWidth="1"/>
    <col min="12" max="12" width="9.28515625" style="3" bestFit="1" customWidth="1"/>
    <col min="13" max="13" width="12.140625" style="3" bestFit="1" customWidth="1"/>
    <col min="14" max="14" width="11.28515625" style="3" bestFit="1" customWidth="1"/>
    <col min="15" max="15" width="13.42578125" style="3" bestFit="1" customWidth="1"/>
    <col min="16" max="16" width="1.85546875" style="3" bestFit="1" customWidth="1"/>
    <col min="17" max="19" width="4.85546875" style="3"/>
    <col min="20" max="20" width="16.42578125" style="3" customWidth="1"/>
    <col min="21" max="21" width="7.140625" style="3" customWidth="1"/>
    <col min="22" max="16384" width="4.85546875" style="3"/>
  </cols>
  <sheetData>
    <row r="1" spans="2:20" s="157" customFormat="1" ht="13.5" customHeight="1" x14ac:dyDescent="0.2"/>
    <row r="2" spans="2:20" s="157" customFormat="1" ht="13.5" customHeight="1" x14ac:dyDescent="0.25">
      <c r="B2" s="293" t="s">
        <v>55</v>
      </c>
      <c r="C2" s="293"/>
      <c r="D2" s="293"/>
      <c r="E2" s="294"/>
      <c r="F2" s="294"/>
      <c r="G2" s="294"/>
      <c r="H2" s="294"/>
      <c r="I2" s="294"/>
      <c r="J2" s="294"/>
      <c r="K2" s="294"/>
      <c r="L2" s="294"/>
      <c r="M2" s="294"/>
      <c r="N2" s="294"/>
      <c r="O2" s="294"/>
      <c r="P2" s="295"/>
    </row>
    <row r="3" spans="2:20" s="157" customFormat="1" ht="18.75" customHeight="1" x14ac:dyDescent="0.25">
      <c r="B3" s="296" t="s">
        <v>576</v>
      </c>
      <c r="C3" s="297"/>
      <c r="D3" s="293"/>
      <c r="E3" s="294"/>
      <c r="F3" s="294"/>
      <c r="G3" s="294"/>
      <c r="H3" s="294"/>
      <c r="I3" s="294"/>
      <c r="J3" s="294"/>
      <c r="K3" s="294"/>
      <c r="L3" s="294"/>
      <c r="M3" s="294"/>
      <c r="N3" s="294"/>
      <c r="O3" s="294"/>
      <c r="P3" s="295"/>
    </row>
    <row r="4" spans="2:20" ht="13.5" customHeight="1" x14ac:dyDescent="0.2">
      <c r="B4" s="26" t="s">
        <v>9</v>
      </c>
      <c r="C4" s="74"/>
      <c r="D4" s="74"/>
      <c r="E4" s="74"/>
      <c r="F4" s="74"/>
      <c r="G4" s="75"/>
      <c r="H4" s="75"/>
      <c r="I4" s="75"/>
      <c r="J4" s="75"/>
      <c r="K4" s="75"/>
      <c r="L4" s="75"/>
      <c r="M4" s="75"/>
      <c r="N4" s="75"/>
      <c r="O4" s="75"/>
      <c r="P4" s="6"/>
    </row>
    <row r="5" spans="2:20" s="157" customFormat="1" ht="13.5" customHeight="1" x14ac:dyDescent="0.2">
      <c r="B5" s="450" t="s">
        <v>56</v>
      </c>
      <c r="C5" s="420" t="s">
        <v>172</v>
      </c>
      <c r="D5" s="420" t="s">
        <v>173</v>
      </c>
      <c r="E5" s="420" t="s">
        <v>174</v>
      </c>
      <c r="F5" s="420" t="s">
        <v>175</v>
      </c>
      <c r="G5" s="420" t="s">
        <v>176</v>
      </c>
      <c r="H5" s="420" t="s">
        <v>177</v>
      </c>
      <c r="I5" s="420" t="s">
        <v>178</v>
      </c>
      <c r="J5" s="420" t="s">
        <v>179</v>
      </c>
      <c r="K5" s="420" t="s">
        <v>180</v>
      </c>
      <c r="L5" s="420" t="s">
        <v>181</v>
      </c>
      <c r="M5" s="420" t="s">
        <v>182</v>
      </c>
      <c r="N5" s="420" t="s">
        <v>183</v>
      </c>
      <c r="O5" s="451" t="s">
        <v>13</v>
      </c>
      <c r="P5" s="452"/>
    </row>
    <row r="6" spans="2:20" ht="13.5" customHeight="1" x14ac:dyDescent="0.2">
      <c r="B6" s="301" t="s">
        <v>57</v>
      </c>
      <c r="C6" s="303">
        <v>45675</v>
      </c>
      <c r="D6" s="303">
        <v>45946</v>
      </c>
      <c r="E6" s="303">
        <v>46049</v>
      </c>
      <c r="F6" s="303">
        <v>46262</v>
      </c>
      <c r="G6" s="303">
        <v>46333</v>
      </c>
      <c r="H6" s="277">
        <v>46428</v>
      </c>
      <c r="I6" s="277">
        <v>46793</v>
      </c>
      <c r="J6" s="277">
        <v>46904</v>
      </c>
      <c r="K6" s="277">
        <v>47105</v>
      </c>
      <c r="L6" s="277"/>
      <c r="M6" s="277"/>
      <c r="N6" s="277"/>
      <c r="O6" s="299">
        <f>AVERAGE(C6:N6)</f>
        <v>46388.333333333336</v>
      </c>
      <c r="P6" s="6"/>
      <c r="T6" s="15"/>
    </row>
    <row r="7" spans="2:20" ht="13.5" customHeight="1" x14ac:dyDescent="0.2">
      <c r="B7" s="301" t="s">
        <v>58</v>
      </c>
      <c r="C7" s="303">
        <v>11369</v>
      </c>
      <c r="D7" s="303">
        <v>11413</v>
      </c>
      <c r="E7" s="303">
        <v>11426</v>
      </c>
      <c r="F7" s="303">
        <v>11471</v>
      </c>
      <c r="G7" s="303">
        <v>11400</v>
      </c>
      <c r="H7" s="277">
        <v>11386</v>
      </c>
      <c r="I7" s="277">
        <v>11492</v>
      </c>
      <c r="J7" s="277">
        <v>11349</v>
      </c>
      <c r="K7" s="277">
        <v>11310</v>
      </c>
      <c r="L7" s="277"/>
      <c r="M7" s="277"/>
      <c r="N7" s="277"/>
      <c r="O7" s="76">
        <f>AVERAGE(C7:N7)</f>
        <v>11401.777777777777</v>
      </c>
      <c r="P7" s="6"/>
      <c r="T7" s="15"/>
    </row>
    <row r="8" spans="2:20" ht="13.5" customHeight="1" x14ac:dyDescent="0.2">
      <c r="B8" s="301" t="s">
        <v>59</v>
      </c>
      <c r="C8" s="303">
        <v>5766</v>
      </c>
      <c r="D8" s="303">
        <v>5723</v>
      </c>
      <c r="E8" s="303">
        <v>5675</v>
      </c>
      <c r="F8" s="303">
        <v>5656</v>
      </c>
      <c r="G8" s="303">
        <v>5593</v>
      </c>
      <c r="H8" s="277">
        <v>5530</v>
      </c>
      <c r="I8" s="277">
        <v>5550</v>
      </c>
      <c r="J8" s="277">
        <v>5484</v>
      </c>
      <c r="K8" s="277">
        <v>5466</v>
      </c>
      <c r="L8" s="277"/>
      <c r="M8" s="277"/>
      <c r="N8" s="277"/>
      <c r="O8" s="76">
        <f>AVERAGE(C8:N8)</f>
        <v>5604.7777777777774</v>
      </c>
      <c r="P8" s="6"/>
      <c r="T8" s="15"/>
    </row>
    <row r="9" spans="2:20" ht="13.5" customHeight="1" x14ac:dyDescent="0.2">
      <c r="B9" s="301" t="s">
        <v>60</v>
      </c>
      <c r="C9" s="303">
        <v>15465</v>
      </c>
      <c r="D9" s="303">
        <v>15475</v>
      </c>
      <c r="E9" s="303">
        <v>15424</v>
      </c>
      <c r="F9" s="303">
        <v>15465</v>
      </c>
      <c r="G9" s="303">
        <v>15475</v>
      </c>
      <c r="H9" s="277">
        <v>15500</v>
      </c>
      <c r="I9" s="277">
        <v>15501</v>
      </c>
      <c r="J9" s="277">
        <v>15528</v>
      </c>
      <c r="K9" s="277">
        <v>15572</v>
      </c>
      <c r="L9" s="277"/>
      <c r="M9" s="277"/>
      <c r="N9" s="277"/>
      <c r="O9" s="76">
        <f>AVERAGE(C9:N9)</f>
        <v>15489.444444444445</v>
      </c>
      <c r="P9" s="6"/>
      <c r="T9" s="15"/>
    </row>
    <row r="10" spans="2:20" ht="13.5" customHeight="1" x14ac:dyDescent="0.2">
      <c r="B10" s="301" t="s">
        <v>61</v>
      </c>
      <c r="C10" s="303">
        <v>8316</v>
      </c>
      <c r="D10" s="303">
        <v>8300</v>
      </c>
      <c r="E10" s="303">
        <v>8272</v>
      </c>
      <c r="F10" s="303">
        <v>8239</v>
      </c>
      <c r="G10" s="303">
        <v>8215</v>
      </c>
      <c r="H10" s="277">
        <v>8207</v>
      </c>
      <c r="I10" s="277">
        <v>8151</v>
      </c>
      <c r="J10" s="277">
        <v>8124</v>
      </c>
      <c r="K10" s="277">
        <v>8083</v>
      </c>
      <c r="L10" s="277"/>
      <c r="M10" s="277"/>
      <c r="N10" s="277"/>
      <c r="O10" s="299">
        <f>AVERAGE(C10:N10)</f>
        <v>8211.8888888888887</v>
      </c>
      <c r="P10" s="6"/>
      <c r="T10" s="15"/>
    </row>
    <row r="11" spans="2:20" ht="13.5" customHeight="1" x14ac:dyDescent="0.2">
      <c r="B11" s="302" t="s">
        <v>34</v>
      </c>
      <c r="C11" s="304">
        <v>86591</v>
      </c>
      <c r="D11" s="304">
        <v>86857</v>
      </c>
      <c r="E11" s="304">
        <v>86846</v>
      </c>
      <c r="F11" s="304">
        <v>87093</v>
      </c>
      <c r="G11" s="304">
        <v>87016</v>
      </c>
      <c r="H11" s="276">
        <v>87051</v>
      </c>
      <c r="I11" s="276">
        <v>87487</v>
      </c>
      <c r="J11" s="276">
        <v>87389</v>
      </c>
      <c r="K11" s="276">
        <v>87536</v>
      </c>
      <c r="L11" s="276"/>
      <c r="M11" s="276"/>
      <c r="N11" s="276"/>
      <c r="O11" s="300">
        <f t="shared" ref="O11" si="0">SUM(O6:O10)</f>
        <v>87096.222222222234</v>
      </c>
      <c r="P11" s="16"/>
      <c r="T11" s="77"/>
    </row>
    <row r="12" spans="2:20" ht="13.5" customHeight="1" x14ac:dyDescent="0.2">
      <c r="B12" s="6"/>
      <c r="C12" s="6"/>
      <c r="D12" s="6"/>
      <c r="E12" s="6"/>
      <c r="F12" s="6"/>
      <c r="G12" s="6"/>
      <c r="H12" s="6"/>
      <c r="I12" s="6"/>
      <c r="J12" s="6"/>
      <c r="K12" s="6"/>
      <c r="L12" s="6"/>
      <c r="M12" s="6"/>
      <c r="N12" s="6"/>
      <c r="O12" s="6"/>
    </row>
    <row r="13" spans="2:20" s="157" customFormat="1" ht="13.5" customHeight="1" x14ac:dyDescent="0.25">
      <c r="B13" s="293" t="s">
        <v>62</v>
      </c>
      <c r="C13" s="293"/>
      <c r="D13" s="293"/>
      <c r="E13" s="294"/>
      <c r="F13" s="294"/>
      <c r="G13" s="294"/>
      <c r="H13" s="294"/>
      <c r="I13" s="294"/>
      <c r="J13" s="294"/>
      <c r="K13" s="294"/>
      <c r="L13" s="294"/>
      <c r="M13" s="294"/>
      <c r="N13" s="294"/>
      <c r="O13" s="294"/>
      <c r="P13" s="195" t="s">
        <v>14</v>
      </c>
    </row>
    <row r="14" spans="2:20" s="157" customFormat="1" ht="15" customHeight="1" x14ac:dyDescent="0.25">
      <c r="B14" s="298" t="s">
        <v>576</v>
      </c>
      <c r="C14" s="297"/>
      <c r="D14" s="293"/>
      <c r="E14" s="294"/>
      <c r="F14" s="294"/>
      <c r="G14" s="294"/>
      <c r="H14" s="294"/>
      <c r="I14" s="294"/>
      <c r="J14" s="294"/>
      <c r="K14" s="294"/>
      <c r="L14" s="294"/>
      <c r="M14" s="294"/>
      <c r="N14" s="294"/>
      <c r="O14" s="294"/>
      <c r="P14" s="195" t="s">
        <v>14</v>
      </c>
    </row>
    <row r="15" spans="2:20" ht="13.5" customHeight="1" x14ac:dyDescent="0.2">
      <c r="B15" s="75"/>
      <c r="C15" s="74"/>
      <c r="D15" s="74"/>
      <c r="E15" s="74"/>
      <c r="F15" s="74"/>
      <c r="G15" s="75"/>
      <c r="H15" s="75"/>
      <c r="I15" s="75"/>
      <c r="J15" s="75"/>
      <c r="K15" s="75"/>
      <c r="L15" s="75"/>
      <c r="M15" s="75"/>
      <c r="N15" s="75"/>
      <c r="O15" s="75"/>
      <c r="P15" s="6"/>
    </row>
    <row r="16" spans="2:20" s="454" customFormat="1" ht="13.5" customHeight="1" x14ac:dyDescent="0.2">
      <c r="B16" s="449" t="s">
        <v>56</v>
      </c>
      <c r="C16" s="420" t="s">
        <v>172</v>
      </c>
      <c r="D16" s="420" t="s">
        <v>173</v>
      </c>
      <c r="E16" s="420" t="s">
        <v>174</v>
      </c>
      <c r="F16" s="420" t="s">
        <v>175</v>
      </c>
      <c r="G16" s="420" t="s">
        <v>176</v>
      </c>
      <c r="H16" s="420" t="s">
        <v>177</v>
      </c>
      <c r="I16" s="420" t="s">
        <v>178</v>
      </c>
      <c r="J16" s="420" t="s">
        <v>179</v>
      </c>
      <c r="K16" s="420" t="s">
        <v>180</v>
      </c>
      <c r="L16" s="420" t="s">
        <v>181</v>
      </c>
      <c r="M16" s="420" t="s">
        <v>182</v>
      </c>
      <c r="N16" s="420" t="s">
        <v>183</v>
      </c>
      <c r="O16" s="451" t="s">
        <v>13</v>
      </c>
      <c r="P16" s="453"/>
    </row>
    <row r="17" spans="2:21" ht="13.5" customHeight="1" x14ac:dyDescent="0.2">
      <c r="B17" s="301" t="s">
        <v>911</v>
      </c>
      <c r="C17" s="303">
        <v>2950997</v>
      </c>
      <c r="D17" s="303">
        <v>3006271</v>
      </c>
      <c r="E17" s="303">
        <v>3007738</v>
      </c>
      <c r="F17" s="303">
        <v>3025235</v>
      </c>
      <c r="G17" s="303">
        <v>3009669</v>
      </c>
      <c r="H17" s="277">
        <v>2985796</v>
      </c>
      <c r="I17" s="277">
        <v>3010165</v>
      </c>
      <c r="J17" s="277">
        <v>2985744</v>
      </c>
      <c r="K17" s="277">
        <v>2959363</v>
      </c>
      <c r="L17" s="277"/>
      <c r="M17" s="277"/>
      <c r="N17" s="277"/>
      <c r="O17" s="299">
        <f>AVERAGE(C17:N17)</f>
        <v>2993442</v>
      </c>
      <c r="P17" s="6"/>
      <c r="T17" s="15"/>
      <c r="U17" s="78"/>
    </row>
    <row r="18" spans="2:21" ht="13.5" customHeight="1" x14ac:dyDescent="0.2">
      <c r="B18" s="301" t="s">
        <v>58</v>
      </c>
      <c r="C18" s="303">
        <v>1147367</v>
      </c>
      <c r="D18" s="303">
        <v>1159555</v>
      </c>
      <c r="E18" s="303">
        <v>1179300</v>
      </c>
      <c r="F18" s="303">
        <v>1192853</v>
      </c>
      <c r="G18" s="303">
        <v>1199286</v>
      </c>
      <c r="H18" s="277">
        <v>1201655</v>
      </c>
      <c r="I18" s="277">
        <v>1213457</v>
      </c>
      <c r="J18" s="277">
        <v>1228142</v>
      </c>
      <c r="K18" s="277">
        <v>1222323</v>
      </c>
      <c r="L18" s="277"/>
      <c r="M18" s="277"/>
      <c r="N18" s="277"/>
      <c r="O18" s="76">
        <f>AVERAGE(C18:N18)</f>
        <v>1193770.888888889</v>
      </c>
      <c r="P18" s="6"/>
      <c r="T18" s="15"/>
      <c r="U18" s="78"/>
    </row>
    <row r="19" spans="2:21" ht="13.5" customHeight="1" x14ac:dyDescent="0.2">
      <c r="B19" s="301" t="s">
        <v>59</v>
      </c>
      <c r="C19" s="303">
        <v>387602</v>
      </c>
      <c r="D19" s="303">
        <v>400633</v>
      </c>
      <c r="E19" s="303">
        <v>404208</v>
      </c>
      <c r="F19" s="303">
        <v>416277</v>
      </c>
      <c r="G19" s="303">
        <v>418673</v>
      </c>
      <c r="H19" s="277">
        <v>413942</v>
      </c>
      <c r="I19" s="277">
        <v>408035</v>
      </c>
      <c r="J19" s="277">
        <v>402068</v>
      </c>
      <c r="K19" s="277">
        <v>399996</v>
      </c>
      <c r="L19" s="277"/>
      <c r="M19" s="277"/>
      <c r="N19" s="277"/>
      <c r="O19" s="76">
        <f>AVERAGE(C19:N19)</f>
        <v>405714.88888888888</v>
      </c>
      <c r="P19" s="6"/>
      <c r="T19" s="15"/>
      <c r="U19" s="78"/>
    </row>
    <row r="20" spans="2:21" ht="13.5" customHeight="1" x14ac:dyDescent="0.2">
      <c r="B20" s="301" t="s">
        <v>60</v>
      </c>
      <c r="C20" s="303">
        <v>474237</v>
      </c>
      <c r="D20" s="303">
        <v>479212</v>
      </c>
      <c r="E20" s="303">
        <v>483379</v>
      </c>
      <c r="F20" s="303">
        <v>487077</v>
      </c>
      <c r="G20" s="303">
        <v>488353</v>
      </c>
      <c r="H20" s="277">
        <v>480788</v>
      </c>
      <c r="I20" s="277">
        <v>473041</v>
      </c>
      <c r="J20" s="277">
        <v>468000</v>
      </c>
      <c r="K20" s="277">
        <v>465367</v>
      </c>
      <c r="L20" s="277"/>
      <c r="M20" s="277"/>
      <c r="N20" s="277"/>
      <c r="O20" s="76">
        <f>AVERAGE(C20:N20)</f>
        <v>477717.11111111112</v>
      </c>
      <c r="P20" s="6"/>
      <c r="T20" s="15"/>
      <c r="U20" s="78"/>
    </row>
    <row r="21" spans="2:21" ht="13.5" customHeight="1" x14ac:dyDescent="0.2">
      <c r="B21" s="301" t="s">
        <v>61</v>
      </c>
      <c r="C21" s="303">
        <v>155599</v>
      </c>
      <c r="D21" s="303">
        <v>158066</v>
      </c>
      <c r="E21" s="303">
        <v>155214</v>
      </c>
      <c r="F21" s="303">
        <v>156380</v>
      </c>
      <c r="G21" s="303">
        <v>157455</v>
      </c>
      <c r="H21" s="277">
        <v>156754</v>
      </c>
      <c r="I21" s="277">
        <v>153359</v>
      </c>
      <c r="J21" s="277">
        <v>145889</v>
      </c>
      <c r="K21" s="277">
        <v>142331</v>
      </c>
      <c r="L21" s="277"/>
      <c r="M21" s="277"/>
      <c r="N21" s="277"/>
      <c r="O21" s="299">
        <f>AVERAGE(C21:N21)</f>
        <v>153449.66666666666</v>
      </c>
      <c r="P21" s="6"/>
      <c r="T21" s="15"/>
      <c r="U21" s="78"/>
    </row>
    <row r="22" spans="2:21" ht="13.5" customHeight="1" x14ac:dyDescent="0.2">
      <c r="B22" s="302" t="s">
        <v>34</v>
      </c>
      <c r="C22" s="304">
        <v>5115802</v>
      </c>
      <c r="D22" s="304">
        <v>5203737</v>
      </c>
      <c r="E22" s="304">
        <v>5229839</v>
      </c>
      <c r="F22" s="304">
        <v>5277822</v>
      </c>
      <c r="G22" s="304">
        <v>5273436</v>
      </c>
      <c r="H22" s="276">
        <v>5238935</v>
      </c>
      <c r="I22" s="276">
        <v>5258057</v>
      </c>
      <c r="J22" s="276">
        <v>5229843</v>
      </c>
      <c r="K22" s="276">
        <v>5189380</v>
      </c>
      <c r="L22" s="276"/>
      <c r="M22" s="276"/>
      <c r="N22" s="276"/>
      <c r="O22" s="300">
        <f>SUM(O17:O21)</f>
        <v>5224094.555555556</v>
      </c>
      <c r="P22" s="14"/>
      <c r="T22" s="77"/>
      <c r="U22" s="78"/>
    </row>
    <row r="23" spans="2:21" ht="13.5" customHeight="1" x14ac:dyDescent="0.2">
      <c r="B23" s="795" t="s">
        <v>912</v>
      </c>
      <c r="C23" s="6"/>
      <c r="D23" s="6"/>
      <c r="E23" s="6"/>
      <c r="F23" s="6"/>
      <c r="G23" s="6"/>
      <c r="H23" s="6"/>
      <c r="I23" s="6"/>
      <c r="J23" s="6"/>
      <c r="K23" s="6"/>
      <c r="L23" s="6"/>
      <c r="M23" s="6"/>
      <c r="N23" s="6"/>
      <c r="O23" s="6"/>
    </row>
    <row r="24" spans="2:21" s="157" customFormat="1" ht="13.5" customHeight="1" x14ac:dyDescent="0.25">
      <c r="B24" s="293" t="s">
        <v>63</v>
      </c>
      <c r="C24" s="293"/>
      <c r="D24" s="293"/>
      <c r="E24" s="294"/>
      <c r="F24" s="294"/>
      <c r="G24" s="294"/>
      <c r="H24" s="294"/>
      <c r="I24" s="294"/>
      <c r="J24" s="294"/>
      <c r="K24" s="294"/>
      <c r="L24" s="294"/>
      <c r="M24" s="294"/>
      <c r="N24" s="294"/>
      <c r="O24" s="294"/>
      <c r="P24" s="195" t="s">
        <v>14</v>
      </c>
    </row>
    <row r="25" spans="2:21" s="157" customFormat="1" ht="17.25" customHeight="1" x14ac:dyDescent="0.25">
      <c r="B25" s="298" t="s">
        <v>576</v>
      </c>
      <c r="C25" s="297"/>
      <c r="D25" s="293"/>
      <c r="E25" s="294"/>
      <c r="F25" s="294"/>
      <c r="G25" s="294"/>
      <c r="H25" s="294"/>
      <c r="I25" s="294"/>
      <c r="J25" s="294"/>
      <c r="K25" s="294"/>
      <c r="L25" s="294"/>
      <c r="M25" s="294"/>
      <c r="N25" s="294"/>
      <c r="O25" s="294"/>
      <c r="P25" s="195" t="s">
        <v>14</v>
      </c>
    </row>
    <row r="26" spans="2:21" ht="13.5" customHeight="1" x14ac:dyDescent="0.2">
      <c r="B26" s="75"/>
      <c r="C26" s="74"/>
      <c r="D26" s="74"/>
      <c r="E26" s="74"/>
      <c r="F26" s="74"/>
      <c r="G26" s="75"/>
      <c r="H26" s="75"/>
      <c r="I26" s="75"/>
      <c r="J26" s="75"/>
      <c r="K26" s="75"/>
      <c r="L26" s="75"/>
      <c r="M26" s="75"/>
      <c r="N26" s="75"/>
      <c r="O26" s="75"/>
      <c r="P26" s="6"/>
    </row>
    <row r="27" spans="2:21" s="454" customFormat="1" ht="13.5" customHeight="1" x14ac:dyDescent="0.2">
      <c r="B27" s="449" t="s">
        <v>56</v>
      </c>
      <c r="C27" s="420" t="s">
        <v>172</v>
      </c>
      <c r="D27" s="420" t="s">
        <v>173</v>
      </c>
      <c r="E27" s="420" t="s">
        <v>174</v>
      </c>
      <c r="F27" s="420" t="s">
        <v>175</v>
      </c>
      <c r="G27" s="420" t="s">
        <v>176</v>
      </c>
      <c r="H27" s="420" t="s">
        <v>177</v>
      </c>
      <c r="I27" s="420" t="s">
        <v>178</v>
      </c>
      <c r="J27" s="420" t="s">
        <v>179</v>
      </c>
      <c r="K27" s="420" t="s">
        <v>180</v>
      </c>
      <c r="L27" s="420" t="s">
        <v>181</v>
      </c>
      <c r="M27" s="420" t="s">
        <v>182</v>
      </c>
      <c r="N27" s="420" t="s">
        <v>183</v>
      </c>
      <c r="O27" s="451" t="s">
        <v>13</v>
      </c>
      <c r="P27" s="455"/>
    </row>
    <row r="28" spans="2:21" ht="18" customHeight="1" x14ac:dyDescent="0.2">
      <c r="B28" s="301" t="s">
        <v>57</v>
      </c>
      <c r="C28" s="303">
        <v>438648</v>
      </c>
      <c r="D28" s="303">
        <v>442475</v>
      </c>
      <c r="E28" s="303">
        <v>445209</v>
      </c>
      <c r="F28" s="303">
        <v>446457</v>
      </c>
      <c r="G28" s="303">
        <v>444849</v>
      </c>
      <c r="H28" s="277">
        <v>441173</v>
      </c>
      <c r="I28" s="277">
        <v>439181</v>
      </c>
      <c r="J28" s="277">
        <v>438353</v>
      </c>
      <c r="K28" s="277">
        <v>437670</v>
      </c>
      <c r="L28" s="277"/>
      <c r="M28" s="277"/>
      <c r="N28" s="277"/>
      <c r="O28" s="299">
        <f>AVERAGE(C28:N28)</f>
        <v>441557.22222222225</v>
      </c>
      <c r="P28" s="6"/>
    </row>
    <row r="29" spans="2:21" ht="13.5" customHeight="1" x14ac:dyDescent="0.2">
      <c r="B29" s="301" t="s">
        <v>58</v>
      </c>
      <c r="C29" s="303">
        <v>287617</v>
      </c>
      <c r="D29" s="303">
        <v>289203</v>
      </c>
      <c r="E29" s="303">
        <v>290661</v>
      </c>
      <c r="F29" s="303">
        <v>291126</v>
      </c>
      <c r="G29" s="303">
        <v>293230</v>
      </c>
      <c r="H29" s="277">
        <v>295002</v>
      </c>
      <c r="I29" s="277">
        <v>296773</v>
      </c>
      <c r="J29" s="277">
        <v>297606</v>
      </c>
      <c r="K29" s="277">
        <v>299511</v>
      </c>
      <c r="L29" s="277"/>
      <c r="M29" s="277"/>
      <c r="N29" s="277"/>
      <c r="O29" s="76">
        <f>AVERAGE(C29:N29)</f>
        <v>293414.33333333331</v>
      </c>
      <c r="P29" s="6"/>
    </row>
    <row r="30" spans="2:21" ht="13.5" customHeight="1" x14ac:dyDescent="0.2">
      <c r="B30" s="301" t="s">
        <v>144</v>
      </c>
      <c r="C30" s="303">
        <v>511829</v>
      </c>
      <c r="D30" s="303">
        <v>513199</v>
      </c>
      <c r="E30" s="303">
        <v>513134</v>
      </c>
      <c r="F30" s="303">
        <v>515691</v>
      </c>
      <c r="G30" s="303">
        <v>517046</v>
      </c>
      <c r="H30" s="277">
        <v>519978</v>
      </c>
      <c r="I30" s="277">
        <v>523459</v>
      </c>
      <c r="J30" s="277">
        <v>526444</v>
      </c>
      <c r="K30" s="277">
        <v>528478</v>
      </c>
      <c r="L30" s="277"/>
      <c r="M30" s="277"/>
      <c r="N30" s="277"/>
      <c r="O30" s="76">
        <f>AVERAGE(C30:N30)</f>
        <v>518806.44444444444</v>
      </c>
      <c r="P30" s="6"/>
    </row>
    <row r="31" spans="2:21" ht="13.5" customHeight="1" x14ac:dyDescent="0.2">
      <c r="B31" s="301" t="s">
        <v>60</v>
      </c>
      <c r="C31" s="303">
        <v>146798</v>
      </c>
      <c r="D31" s="303">
        <v>145921</v>
      </c>
      <c r="E31" s="303">
        <v>145197</v>
      </c>
      <c r="F31" s="303">
        <v>142984</v>
      </c>
      <c r="G31" s="303">
        <v>141860</v>
      </c>
      <c r="H31" s="277">
        <v>140727</v>
      </c>
      <c r="I31" s="277">
        <v>139584</v>
      </c>
      <c r="J31" s="277">
        <v>138297</v>
      </c>
      <c r="K31" s="277">
        <v>137158</v>
      </c>
      <c r="L31" s="277"/>
      <c r="M31" s="277"/>
      <c r="N31" s="277"/>
      <c r="O31" s="76">
        <f>AVERAGE(C31:N31)</f>
        <v>142058.44444444444</v>
      </c>
      <c r="P31" s="6"/>
    </row>
    <row r="32" spans="2:21" ht="13.5" customHeight="1" x14ac:dyDescent="0.2">
      <c r="B32" s="301" t="s">
        <v>61</v>
      </c>
      <c r="C32" s="303">
        <v>42783</v>
      </c>
      <c r="D32" s="303">
        <v>41863</v>
      </c>
      <c r="E32" s="303">
        <v>40219</v>
      </c>
      <c r="F32" s="303">
        <v>39160</v>
      </c>
      <c r="G32" s="303">
        <v>37412</v>
      </c>
      <c r="H32" s="277">
        <v>37184</v>
      </c>
      <c r="I32" s="277">
        <v>35814</v>
      </c>
      <c r="J32" s="277">
        <v>34878</v>
      </c>
      <c r="K32" s="277">
        <v>34107</v>
      </c>
      <c r="L32" s="277"/>
      <c r="M32" s="277"/>
      <c r="N32" s="277"/>
      <c r="O32" s="299">
        <f>AVERAGE(C32:N32)</f>
        <v>38157.777777777781</v>
      </c>
      <c r="P32" s="6"/>
    </row>
    <row r="33" spans="2:16" ht="13.5" customHeight="1" x14ac:dyDescent="0.2">
      <c r="B33" s="302" t="s">
        <v>34</v>
      </c>
      <c r="C33" s="304">
        <v>1427675</v>
      </c>
      <c r="D33" s="304">
        <v>1432661</v>
      </c>
      <c r="E33" s="304">
        <v>1434420</v>
      </c>
      <c r="F33" s="304">
        <v>1435418</v>
      </c>
      <c r="G33" s="304">
        <v>1434397</v>
      </c>
      <c r="H33" s="276">
        <v>1434064</v>
      </c>
      <c r="I33" s="276">
        <v>1434811</v>
      </c>
      <c r="J33" s="276">
        <v>1435578</v>
      </c>
      <c r="K33" s="276">
        <v>1436924</v>
      </c>
      <c r="L33" s="276"/>
      <c r="M33" s="276"/>
      <c r="N33" s="276"/>
      <c r="O33" s="300">
        <f t="shared" ref="O33" si="1">SUM(O28:O32)</f>
        <v>1433994.2222222222</v>
      </c>
      <c r="P33" s="14"/>
    </row>
    <row r="34" spans="2:16" ht="13.5" customHeight="1" x14ac:dyDescent="0.2">
      <c r="B34" s="6"/>
      <c r="C34" s="6"/>
      <c r="D34" s="6"/>
      <c r="E34" s="6"/>
      <c r="F34" s="6"/>
      <c r="G34" s="6"/>
      <c r="H34" s="6"/>
      <c r="I34" s="6"/>
      <c r="J34" s="6"/>
      <c r="K34" s="6"/>
      <c r="L34" s="6"/>
      <c r="M34" s="6"/>
      <c r="N34" s="6"/>
      <c r="O34" s="6"/>
    </row>
    <row r="35" spans="2:16" s="157" customFormat="1" ht="13.5" customHeight="1" x14ac:dyDescent="0.25">
      <c r="B35" s="298" t="s">
        <v>24</v>
      </c>
      <c r="C35" s="298"/>
      <c r="D35" s="298"/>
      <c r="E35" s="298"/>
      <c r="F35" s="298"/>
      <c r="G35" s="298"/>
      <c r="H35" s="298"/>
      <c r="I35" s="298"/>
      <c r="J35" s="298"/>
      <c r="K35" s="298"/>
      <c r="L35" s="298"/>
      <c r="M35" s="298"/>
      <c r="N35" s="298"/>
      <c r="O35" s="298"/>
      <c r="P35" s="298" t="s">
        <v>14</v>
      </c>
    </row>
    <row r="36" spans="2:16" s="157" customFormat="1" ht="18" customHeight="1" x14ac:dyDescent="0.25">
      <c r="B36" s="298" t="s">
        <v>576</v>
      </c>
      <c r="C36" s="298"/>
      <c r="D36" s="298"/>
      <c r="E36" s="298"/>
      <c r="F36" s="298"/>
      <c r="G36" s="298"/>
      <c r="H36" s="298"/>
      <c r="I36" s="298"/>
      <c r="J36" s="298"/>
      <c r="K36" s="298"/>
      <c r="L36" s="298"/>
      <c r="M36" s="298"/>
      <c r="N36" s="298"/>
      <c r="O36" s="298"/>
      <c r="P36" s="298" t="s">
        <v>14</v>
      </c>
    </row>
    <row r="37" spans="2:16" ht="13.5" customHeight="1" x14ac:dyDescent="0.25">
      <c r="B37" s="6"/>
      <c r="C37" s="79"/>
      <c r="D37" s="79"/>
      <c r="E37" s="79"/>
      <c r="F37" s="79"/>
      <c r="G37" s="79"/>
      <c r="H37" s="79"/>
      <c r="I37" s="79"/>
      <c r="J37" s="79"/>
      <c r="K37" s="79"/>
      <c r="L37" s="79"/>
      <c r="M37" s="79"/>
      <c r="N37" s="79"/>
      <c r="O37" s="6"/>
      <c r="P37" s="6"/>
    </row>
    <row r="38" spans="2:16" s="454" customFormat="1" ht="13.5" customHeight="1" x14ac:dyDescent="0.2">
      <c r="B38" s="449" t="s">
        <v>56</v>
      </c>
      <c r="C38" s="420" t="s">
        <v>172</v>
      </c>
      <c r="D38" s="420" t="s">
        <v>173</v>
      </c>
      <c r="E38" s="420" t="s">
        <v>174</v>
      </c>
      <c r="F38" s="420" t="s">
        <v>175</v>
      </c>
      <c r="G38" s="420" t="s">
        <v>176</v>
      </c>
      <c r="H38" s="420" t="s">
        <v>177</v>
      </c>
      <c r="I38" s="420" t="s">
        <v>178</v>
      </c>
      <c r="J38" s="420" t="s">
        <v>179</v>
      </c>
      <c r="K38" s="420" t="s">
        <v>180</v>
      </c>
      <c r="L38" s="420" t="s">
        <v>181</v>
      </c>
      <c r="M38" s="420" t="s">
        <v>182</v>
      </c>
      <c r="N38" s="420" t="s">
        <v>183</v>
      </c>
      <c r="O38" s="451" t="s">
        <v>13</v>
      </c>
      <c r="P38" s="455"/>
    </row>
    <row r="39" spans="2:16" ht="18" customHeight="1" x14ac:dyDescent="0.2">
      <c r="B39" s="301" t="s">
        <v>57</v>
      </c>
      <c r="C39" s="303">
        <f>C17+C28</f>
        <v>3389645</v>
      </c>
      <c r="D39" s="303">
        <f t="shared" ref="D39:I39" si="2">D17+D28</f>
        <v>3448746</v>
      </c>
      <c r="E39" s="303">
        <f t="shared" si="2"/>
        <v>3452947</v>
      </c>
      <c r="F39" s="303">
        <f t="shared" si="2"/>
        <v>3471692</v>
      </c>
      <c r="G39" s="303">
        <f t="shared" si="2"/>
        <v>3454518</v>
      </c>
      <c r="H39" s="303">
        <f t="shared" si="2"/>
        <v>3426969</v>
      </c>
      <c r="I39" s="303">
        <f t="shared" si="2"/>
        <v>3449346</v>
      </c>
      <c r="J39" s="303">
        <f t="shared" ref="J39:K39" si="3">J17+J28</f>
        <v>3424097</v>
      </c>
      <c r="K39" s="303">
        <f t="shared" si="3"/>
        <v>3397033</v>
      </c>
      <c r="L39" s="277"/>
      <c r="M39" s="277"/>
      <c r="N39" s="277"/>
      <c r="O39" s="299">
        <f t="shared" ref="O39:O43" si="4">+O28+O17</f>
        <v>3434999.222222222</v>
      </c>
      <c r="P39" s="27"/>
    </row>
    <row r="40" spans="2:16" ht="13.5" customHeight="1" x14ac:dyDescent="0.2">
      <c r="B40" s="301" t="s">
        <v>58</v>
      </c>
      <c r="C40" s="303">
        <f t="shared" ref="C40:I40" si="5">C18+C29</f>
        <v>1434984</v>
      </c>
      <c r="D40" s="303">
        <f t="shared" si="5"/>
        <v>1448758</v>
      </c>
      <c r="E40" s="303">
        <f t="shared" si="5"/>
        <v>1469961</v>
      </c>
      <c r="F40" s="303">
        <f t="shared" si="5"/>
        <v>1483979</v>
      </c>
      <c r="G40" s="303">
        <f t="shared" si="5"/>
        <v>1492516</v>
      </c>
      <c r="H40" s="303">
        <f t="shared" si="5"/>
        <v>1496657</v>
      </c>
      <c r="I40" s="303">
        <f t="shared" si="5"/>
        <v>1510230</v>
      </c>
      <c r="J40" s="303">
        <f t="shared" ref="J40:K40" si="6">J18+J29</f>
        <v>1525748</v>
      </c>
      <c r="K40" s="303">
        <f t="shared" si="6"/>
        <v>1521834</v>
      </c>
      <c r="L40" s="277"/>
      <c r="M40" s="277"/>
      <c r="N40" s="277"/>
      <c r="O40" s="76">
        <f t="shared" si="4"/>
        <v>1487185.2222222222</v>
      </c>
      <c r="P40" s="27"/>
    </row>
    <row r="41" spans="2:16" ht="13.5" customHeight="1" x14ac:dyDescent="0.2">
      <c r="B41" s="301" t="s">
        <v>59</v>
      </c>
      <c r="C41" s="303">
        <f t="shared" ref="C41:I41" si="7">C19+C30</f>
        <v>899431</v>
      </c>
      <c r="D41" s="303">
        <f t="shared" si="7"/>
        <v>913832</v>
      </c>
      <c r="E41" s="303">
        <f t="shared" si="7"/>
        <v>917342</v>
      </c>
      <c r="F41" s="303">
        <f t="shared" si="7"/>
        <v>931968</v>
      </c>
      <c r="G41" s="303">
        <f t="shared" si="7"/>
        <v>935719</v>
      </c>
      <c r="H41" s="303">
        <f t="shared" si="7"/>
        <v>933920</v>
      </c>
      <c r="I41" s="303">
        <f t="shared" si="7"/>
        <v>931494</v>
      </c>
      <c r="J41" s="303">
        <f t="shared" ref="J41:K41" si="8">J19+J30</f>
        <v>928512</v>
      </c>
      <c r="K41" s="303">
        <f t="shared" si="8"/>
        <v>928474</v>
      </c>
      <c r="L41" s="277"/>
      <c r="M41" s="277"/>
      <c r="N41" s="277"/>
      <c r="O41" s="76">
        <f t="shared" si="4"/>
        <v>924521.33333333326</v>
      </c>
      <c r="P41" s="27"/>
    </row>
    <row r="42" spans="2:16" ht="13.5" customHeight="1" x14ac:dyDescent="0.2">
      <c r="B42" s="301" t="s">
        <v>60</v>
      </c>
      <c r="C42" s="303">
        <f t="shared" ref="C42:I42" si="9">C20+C31</f>
        <v>621035</v>
      </c>
      <c r="D42" s="303">
        <f t="shared" si="9"/>
        <v>625133</v>
      </c>
      <c r="E42" s="303">
        <f t="shared" si="9"/>
        <v>628576</v>
      </c>
      <c r="F42" s="303">
        <f t="shared" si="9"/>
        <v>630061</v>
      </c>
      <c r="G42" s="303">
        <f t="shared" si="9"/>
        <v>630213</v>
      </c>
      <c r="H42" s="303">
        <f t="shared" si="9"/>
        <v>621515</v>
      </c>
      <c r="I42" s="303">
        <f t="shared" si="9"/>
        <v>612625</v>
      </c>
      <c r="J42" s="303">
        <f t="shared" ref="J42:K42" si="10">J20+J31</f>
        <v>606297</v>
      </c>
      <c r="K42" s="303">
        <f t="shared" si="10"/>
        <v>602525</v>
      </c>
      <c r="L42" s="277"/>
      <c r="M42" s="277"/>
      <c r="N42" s="277"/>
      <c r="O42" s="76">
        <f t="shared" si="4"/>
        <v>619775.5555555555</v>
      </c>
      <c r="P42" s="27"/>
    </row>
    <row r="43" spans="2:16" ht="13.5" customHeight="1" x14ac:dyDescent="0.2">
      <c r="B43" s="301" t="s">
        <v>61</v>
      </c>
      <c r="C43" s="303">
        <f t="shared" ref="C43:I43" si="11">C21+C32</f>
        <v>198382</v>
      </c>
      <c r="D43" s="303">
        <f t="shared" si="11"/>
        <v>199929</v>
      </c>
      <c r="E43" s="303">
        <f t="shared" si="11"/>
        <v>195433</v>
      </c>
      <c r="F43" s="303">
        <f t="shared" si="11"/>
        <v>195540</v>
      </c>
      <c r="G43" s="303">
        <f t="shared" si="11"/>
        <v>194867</v>
      </c>
      <c r="H43" s="303">
        <f t="shared" si="11"/>
        <v>193938</v>
      </c>
      <c r="I43" s="303">
        <f t="shared" si="11"/>
        <v>189173</v>
      </c>
      <c r="J43" s="303">
        <f t="shared" ref="J43:K43" si="12">J21+J32</f>
        <v>180767</v>
      </c>
      <c r="K43" s="303">
        <f t="shared" si="12"/>
        <v>176438</v>
      </c>
      <c r="L43" s="277"/>
      <c r="M43" s="277"/>
      <c r="N43" s="277"/>
      <c r="O43" s="299">
        <f t="shared" si="4"/>
        <v>191607.44444444444</v>
      </c>
      <c r="P43" s="27"/>
    </row>
    <row r="44" spans="2:16" ht="13.5" customHeight="1" x14ac:dyDescent="0.2">
      <c r="B44" s="302" t="s">
        <v>34</v>
      </c>
      <c r="C44" s="304">
        <f t="shared" ref="C44:O44" si="13">SUM(C39:C43)</f>
        <v>6543477</v>
      </c>
      <c r="D44" s="304">
        <f t="shared" ref="D44:E44" si="14">SUM(D39:D43)</f>
        <v>6636398</v>
      </c>
      <c r="E44" s="304">
        <f t="shared" si="14"/>
        <v>6664259</v>
      </c>
      <c r="F44" s="304">
        <f t="shared" si="13"/>
        <v>6713240</v>
      </c>
      <c r="G44" s="304">
        <f t="shared" si="13"/>
        <v>6707833</v>
      </c>
      <c r="H44" s="276">
        <f t="shared" si="13"/>
        <v>6672999</v>
      </c>
      <c r="I44" s="276">
        <f>SUM(I39:I43)</f>
        <v>6692868</v>
      </c>
      <c r="J44" s="276">
        <f>SUM(J39:J43)</f>
        <v>6665421</v>
      </c>
      <c r="K44" s="276">
        <f>SUM(K39:K43)</f>
        <v>6626304</v>
      </c>
      <c r="L44" s="276"/>
      <c r="M44" s="276"/>
      <c r="N44" s="276"/>
      <c r="O44" s="300">
        <f t="shared" si="13"/>
        <v>6658088.7777777761</v>
      </c>
      <c r="P44" s="14"/>
    </row>
    <row r="45" spans="2:16" ht="13.5" customHeight="1" x14ac:dyDescent="0.2">
      <c r="P45" s="6"/>
    </row>
    <row r="46" spans="2:16" ht="13.5" customHeight="1" x14ac:dyDescent="0.2">
      <c r="O46" s="26" t="s">
        <v>9</v>
      </c>
      <c r="P46" s="80"/>
    </row>
  </sheetData>
  <phoneticPr fontId="0" type="noConversion"/>
  <hyperlinks>
    <hyperlink ref="O46" location="INDICE!C3" display="Volver al Indice"/>
    <hyperlink ref="B4" location="INDICE!C3" display="Volver al Indice"/>
  </hyperlinks>
  <printOptions horizontalCentered="1"/>
  <pageMargins left="0.19685039370078741" right="0.19685039370078741" top="0.59055118110236227" bottom="0.98425196850393704" header="0" footer="0"/>
  <pageSetup scale="84" orientation="landscape"/>
  <headerFooter alignWithMargins="0"/>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enableFormatConditionsCalculation="0">
    <pageSetUpPr fitToPage="1"/>
  </sheetPr>
  <dimension ref="B1:Q34"/>
  <sheetViews>
    <sheetView zoomScaleNormal="100" zoomScalePageLayoutView="125" workbookViewId="0">
      <selection activeCell="K11" sqref="K11"/>
    </sheetView>
  </sheetViews>
  <sheetFormatPr baseColWidth="10" defaultColWidth="10.85546875" defaultRowHeight="12.75" x14ac:dyDescent="0.2"/>
  <cols>
    <col min="1" max="1" width="3.42578125" style="4" customWidth="1"/>
    <col min="2" max="2" width="16.85546875" style="4" customWidth="1"/>
    <col min="3" max="3" width="10.85546875" style="4"/>
    <col min="4" max="4" width="12.42578125" style="21" bestFit="1" customWidth="1"/>
    <col min="5" max="14" width="11.42578125" style="21" bestFit="1" customWidth="1"/>
    <col min="15" max="16384" width="10.85546875" style="4"/>
  </cols>
  <sheetData>
    <row r="1" spans="2:17" s="305" customFormat="1" ht="36.75" customHeight="1" x14ac:dyDescent="0.25">
      <c r="B1" s="1178" t="s">
        <v>926</v>
      </c>
      <c r="C1" s="1177"/>
      <c r="D1" s="1177"/>
      <c r="E1" s="1177"/>
      <c r="F1" s="1177"/>
      <c r="G1" s="1177"/>
      <c r="H1" s="1177"/>
      <c r="I1" s="1177"/>
      <c r="J1" s="1177"/>
      <c r="K1" s="1177"/>
      <c r="L1" s="1177"/>
      <c r="M1" s="1177"/>
      <c r="N1" s="1177"/>
      <c r="O1" s="1177"/>
    </row>
    <row r="2" spans="2:17" s="305" customFormat="1" ht="17.25" customHeight="1" x14ac:dyDescent="0.25">
      <c r="B2" s="1178">
        <v>2014</v>
      </c>
      <c r="C2" s="1177"/>
      <c r="D2" s="1177"/>
      <c r="E2" s="1177"/>
      <c r="F2" s="1177"/>
      <c r="G2" s="1177"/>
      <c r="H2" s="1177"/>
      <c r="I2" s="1177"/>
      <c r="J2" s="1177"/>
      <c r="K2" s="1177"/>
      <c r="L2" s="1177"/>
      <c r="M2" s="1177"/>
      <c r="N2" s="1177"/>
      <c r="O2" s="1177"/>
    </row>
    <row r="3" spans="2:17" x14ac:dyDescent="0.2">
      <c r="B3" s="2" t="s">
        <v>9</v>
      </c>
    </row>
    <row r="4" spans="2:17" s="305" customFormat="1" ht="15" x14ac:dyDescent="0.25">
      <c r="B4" s="449" t="s">
        <v>56</v>
      </c>
      <c r="C4" s="420" t="s">
        <v>172</v>
      </c>
      <c r="D4" s="420" t="s">
        <v>173</v>
      </c>
      <c r="E4" s="420" t="s">
        <v>174</v>
      </c>
      <c r="F4" s="420" t="s">
        <v>175</v>
      </c>
      <c r="G4" s="420" t="s">
        <v>176</v>
      </c>
      <c r="H4" s="420" t="s">
        <v>177</v>
      </c>
      <c r="I4" s="420" t="s">
        <v>178</v>
      </c>
      <c r="J4" s="420" t="s">
        <v>179</v>
      </c>
      <c r="K4" s="420" t="s">
        <v>180</v>
      </c>
      <c r="L4" s="420" t="s">
        <v>181</v>
      </c>
      <c r="M4" s="420" t="s">
        <v>182</v>
      </c>
      <c r="N4" s="420" t="s">
        <v>183</v>
      </c>
      <c r="O4" s="451" t="s">
        <v>13</v>
      </c>
      <c r="Q4" s="456"/>
    </row>
    <row r="5" spans="2:17" x14ac:dyDescent="0.2">
      <c r="B5" s="301" t="s">
        <v>57</v>
      </c>
      <c r="C5" s="303">
        <f>C17+C28</f>
        <v>2950997</v>
      </c>
      <c r="D5" s="303">
        <f t="shared" ref="D5:J5" si="0">D17+D28</f>
        <v>3006271</v>
      </c>
      <c r="E5" s="303">
        <f t="shared" si="0"/>
        <v>3007738</v>
      </c>
      <c r="F5" s="303">
        <f t="shared" si="0"/>
        <v>3025235</v>
      </c>
      <c r="G5" s="303">
        <f t="shared" si="0"/>
        <v>3009669</v>
      </c>
      <c r="H5" s="303">
        <f t="shared" si="0"/>
        <v>2985796</v>
      </c>
      <c r="I5" s="303">
        <f t="shared" si="0"/>
        <v>3010165</v>
      </c>
      <c r="J5" s="303">
        <f t="shared" si="0"/>
        <v>2985744</v>
      </c>
      <c r="K5" s="303">
        <f t="shared" ref="K5" si="1">K17+K28</f>
        <v>2959363</v>
      </c>
      <c r="L5" s="277"/>
      <c r="M5" s="277"/>
      <c r="N5" s="277"/>
      <c r="O5" s="299">
        <f>AVERAGE(C5:N5)</f>
        <v>2993442</v>
      </c>
    </row>
    <row r="6" spans="2:17" x14ac:dyDescent="0.2">
      <c r="B6" s="301" t="s">
        <v>220</v>
      </c>
      <c r="C6" s="303">
        <f t="shared" ref="C6:J6" si="2">C18+C29</f>
        <v>1132643</v>
      </c>
      <c r="D6" s="303">
        <f t="shared" si="2"/>
        <v>1143397</v>
      </c>
      <c r="E6" s="303">
        <f t="shared" si="2"/>
        <v>1172684</v>
      </c>
      <c r="F6" s="303">
        <f t="shared" si="2"/>
        <v>1192853</v>
      </c>
      <c r="G6" s="303">
        <f t="shared" si="2"/>
        <v>1199286</v>
      </c>
      <c r="H6" s="303">
        <f t="shared" si="2"/>
        <v>1201655</v>
      </c>
      <c r="I6" s="303">
        <f t="shared" si="2"/>
        <v>1213457</v>
      </c>
      <c r="J6" s="303">
        <f t="shared" si="2"/>
        <v>1228142</v>
      </c>
      <c r="K6" s="303">
        <f t="shared" ref="K6" si="3">K18+K29</f>
        <v>1222323</v>
      </c>
      <c r="L6" s="277"/>
      <c r="M6" s="277"/>
      <c r="N6" s="277"/>
      <c r="O6" s="299">
        <f>AVERAGE(C6:N6)</f>
        <v>1189604.4444444445</v>
      </c>
    </row>
    <row r="7" spans="2:17" x14ac:dyDescent="0.2">
      <c r="B7" s="301" t="s">
        <v>606</v>
      </c>
      <c r="C7" s="303">
        <f t="shared" ref="C7:J7" si="4">C19+C30</f>
        <v>387601</v>
      </c>
      <c r="D7" s="303">
        <f t="shared" si="4"/>
        <v>400633</v>
      </c>
      <c r="E7" s="303">
        <f t="shared" si="4"/>
        <v>404208</v>
      </c>
      <c r="F7" s="303">
        <f t="shared" si="4"/>
        <v>416277</v>
      </c>
      <c r="G7" s="303">
        <f t="shared" si="4"/>
        <v>418673</v>
      </c>
      <c r="H7" s="303">
        <f t="shared" si="4"/>
        <v>413942</v>
      </c>
      <c r="I7" s="303">
        <f t="shared" si="4"/>
        <v>408035</v>
      </c>
      <c r="J7" s="303">
        <f t="shared" si="4"/>
        <v>402068</v>
      </c>
      <c r="K7" s="303">
        <f t="shared" ref="K7" si="5">K19+K30</f>
        <v>399996</v>
      </c>
      <c r="L7" s="277"/>
      <c r="M7" s="277"/>
      <c r="N7" s="277"/>
      <c r="O7" s="299">
        <f>AVERAGE(C7:N7)</f>
        <v>405714.77777777775</v>
      </c>
    </row>
    <row r="8" spans="2:17" x14ac:dyDescent="0.2">
      <c r="B8" s="301" t="s">
        <v>60</v>
      </c>
      <c r="C8" s="303">
        <f t="shared" ref="C8:J8" si="6">C20+C31</f>
        <v>474237</v>
      </c>
      <c r="D8" s="303">
        <f t="shared" si="6"/>
        <v>479212</v>
      </c>
      <c r="E8" s="303">
        <f t="shared" si="6"/>
        <v>483379</v>
      </c>
      <c r="F8" s="303">
        <f t="shared" si="6"/>
        <v>487077</v>
      </c>
      <c r="G8" s="303">
        <f t="shared" si="6"/>
        <v>488353</v>
      </c>
      <c r="H8" s="303">
        <f t="shared" si="6"/>
        <v>480788</v>
      </c>
      <c r="I8" s="303">
        <f t="shared" si="6"/>
        <v>473041</v>
      </c>
      <c r="J8" s="303">
        <f t="shared" si="6"/>
        <v>468000</v>
      </c>
      <c r="K8" s="303">
        <f t="shared" ref="K8" si="7">K20+K31</f>
        <v>465367</v>
      </c>
      <c r="L8" s="277"/>
      <c r="M8" s="277"/>
      <c r="N8" s="277"/>
      <c r="O8" s="299">
        <f>AVERAGE(C8:N8)</f>
        <v>477717.11111111112</v>
      </c>
    </row>
    <row r="9" spans="2:17" x14ac:dyDescent="0.2">
      <c r="B9" s="301" t="s">
        <v>61</v>
      </c>
      <c r="C9" s="303">
        <f t="shared" ref="C9:J9" si="8">C21+C32</f>
        <v>155599</v>
      </c>
      <c r="D9" s="303">
        <f t="shared" si="8"/>
        <v>158066</v>
      </c>
      <c r="E9" s="303">
        <f t="shared" si="8"/>
        <v>155214</v>
      </c>
      <c r="F9" s="303">
        <f t="shared" si="8"/>
        <v>156380</v>
      </c>
      <c r="G9" s="303">
        <f t="shared" si="8"/>
        <v>157455</v>
      </c>
      <c r="H9" s="303">
        <f t="shared" si="8"/>
        <v>156754</v>
      </c>
      <c r="I9" s="303">
        <f t="shared" si="8"/>
        <v>153359</v>
      </c>
      <c r="J9" s="303">
        <f t="shared" si="8"/>
        <v>145889</v>
      </c>
      <c r="K9" s="303">
        <f t="shared" ref="K9" si="9">K21+K32</f>
        <v>142331</v>
      </c>
      <c r="L9" s="277"/>
      <c r="M9" s="277"/>
      <c r="N9" s="277"/>
      <c r="O9" s="299">
        <f>AVERAGE(C9:N9)</f>
        <v>153449.66666666666</v>
      </c>
    </row>
    <row r="10" spans="2:17" x14ac:dyDescent="0.2">
      <c r="B10" s="302" t="s">
        <v>34</v>
      </c>
      <c r="C10" s="304">
        <f>SUM(C5:C9)</f>
        <v>5101077</v>
      </c>
      <c r="D10" s="304">
        <f>SUM(D5:D9)</f>
        <v>5187579</v>
      </c>
      <c r="E10" s="304">
        <f t="shared" ref="E10:O10" si="10">SUM(E5:E9)</f>
        <v>5223223</v>
      </c>
      <c r="F10" s="304">
        <f t="shared" si="10"/>
        <v>5277822</v>
      </c>
      <c r="G10" s="304">
        <f t="shared" si="10"/>
        <v>5273436</v>
      </c>
      <c r="H10" s="276">
        <f t="shared" si="10"/>
        <v>5238935</v>
      </c>
      <c r="I10" s="276">
        <f t="shared" si="10"/>
        <v>5258057</v>
      </c>
      <c r="J10" s="276">
        <f t="shared" si="10"/>
        <v>5229843</v>
      </c>
      <c r="K10" s="276">
        <f t="shared" ref="K10" si="11">SUM(K5:K9)</f>
        <v>5189380</v>
      </c>
      <c r="L10" s="276"/>
      <c r="M10" s="276"/>
      <c r="N10" s="276"/>
      <c r="O10" s="300">
        <f t="shared" si="10"/>
        <v>5219928</v>
      </c>
    </row>
    <row r="11" spans="2:17" ht="21" customHeight="1" x14ac:dyDescent="0.2">
      <c r="B11" s="306" t="s">
        <v>607</v>
      </c>
      <c r="C11" s="104">
        <v>14724</v>
      </c>
      <c r="D11" s="115">
        <v>16158</v>
      </c>
      <c r="E11" s="115">
        <v>6616</v>
      </c>
      <c r="F11" s="115"/>
      <c r="G11" s="115"/>
      <c r="H11" s="115"/>
      <c r="I11" s="116"/>
      <c r="J11" s="116"/>
      <c r="K11" s="116"/>
      <c r="L11" s="116"/>
      <c r="M11" s="116"/>
      <c r="N11" s="116"/>
      <c r="O11" s="105"/>
    </row>
    <row r="12" spans="2:17" ht="17.25" customHeight="1" x14ac:dyDescent="0.2">
      <c r="B12" s="306" t="s">
        <v>608</v>
      </c>
      <c r="C12" s="104">
        <v>1</v>
      </c>
      <c r="D12" s="100"/>
      <c r="E12" s="117"/>
      <c r="F12" s="117"/>
      <c r="G12" s="117"/>
      <c r="H12" s="117"/>
      <c r="I12" s="117"/>
      <c r="J12" s="117"/>
      <c r="K12" s="117"/>
      <c r="L12" s="117"/>
      <c r="M12" s="117"/>
      <c r="N12" s="117"/>
      <c r="O12" s="106"/>
      <c r="Q12" s="107"/>
    </row>
    <row r="13" spans="2:17" s="305" customFormat="1" ht="31.5" customHeight="1" x14ac:dyDescent="0.25">
      <c r="B13" s="1178" t="s">
        <v>215</v>
      </c>
      <c r="C13" s="1177"/>
      <c r="D13" s="1177"/>
      <c r="E13" s="1177"/>
      <c r="F13" s="1177"/>
      <c r="G13" s="1177"/>
      <c r="H13" s="1177"/>
      <c r="I13" s="1177"/>
      <c r="J13" s="1177"/>
      <c r="K13" s="1177"/>
      <c r="L13" s="1177"/>
      <c r="M13" s="1177"/>
      <c r="N13" s="1177"/>
      <c r="O13" s="1177"/>
      <c r="Q13" s="307"/>
    </row>
    <row r="14" spans="2:17" s="305" customFormat="1" ht="15.75" x14ac:dyDescent="0.25">
      <c r="B14" s="1176" t="s">
        <v>576</v>
      </c>
      <c r="C14" s="1177"/>
      <c r="D14" s="1177"/>
      <c r="E14" s="1177"/>
      <c r="F14" s="1177"/>
      <c r="G14" s="1177"/>
      <c r="H14" s="1177"/>
      <c r="I14" s="1177"/>
      <c r="J14" s="1177"/>
      <c r="K14" s="1177"/>
      <c r="L14" s="1177"/>
      <c r="M14" s="1177"/>
      <c r="N14" s="1177"/>
      <c r="O14" s="1177"/>
    </row>
    <row r="15" spans="2:17" x14ac:dyDescent="0.2">
      <c r="B15" s="108"/>
    </row>
    <row r="16" spans="2:17" s="305" customFormat="1" x14ac:dyDescent="0.2">
      <c r="B16" s="449" t="s">
        <v>56</v>
      </c>
      <c r="C16" s="420" t="s">
        <v>172</v>
      </c>
      <c r="D16" s="420" t="s">
        <v>173</v>
      </c>
      <c r="E16" s="420" t="s">
        <v>174</v>
      </c>
      <c r="F16" s="420" t="s">
        <v>175</v>
      </c>
      <c r="G16" s="420" t="s">
        <v>176</v>
      </c>
      <c r="H16" s="420" t="s">
        <v>177</v>
      </c>
      <c r="I16" s="420" t="s">
        <v>178</v>
      </c>
      <c r="J16" s="420" t="s">
        <v>179</v>
      </c>
      <c r="K16" s="420" t="s">
        <v>180</v>
      </c>
      <c r="L16" s="420" t="s">
        <v>181</v>
      </c>
      <c r="M16" s="420" t="s">
        <v>182</v>
      </c>
      <c r="N16" s="420" t="s">
        <v>183</v>
      </c>
      <c r="O16" s="451" t="s">
        <v>13</v>
      </c>
    </row>
    <row r="17" spans="2:15" x14ac:dyDescent="0.2">
      <c r="B17" s="301" t="s">
        <v>57</v>
      </c>
      <c r="C17" s="303">
        <v>1920473</v>
      </c>
      <c r="D17" s="303">
        <v>1966585</v>
      </c>
      <c r="E17" s="303">
        <v>1966051</v>
      </c>
      <c r="F17" s="303">
        <v>1970844</v>
      </c>
      <c r="G17" s="303">
        <v>1960829</v>
      </c>
      <c r="H17" s="277">
        <v>1948955</v>
      </c>
      <c r="I17" s="277">
        <v>1966121</v>
      </c>
      <c r="J17" s="277">
        <v>1946697</v>
      </c>
      <c r="K17" s="277">
        <v>1927986</v>
      </c>
      <c r="L17" s="277"/>
      <c r="M17" s="277"/>
      <c r="N17" s="277"/>
      <c r="O17" s="299">
        <f>AVERAGE(C17:N17)</f>
        <v>1952726.7777777778</v>
      </c>
    </row>
    <row r="18" spans="2:15" x14ac:dyDescent="0.2">
      <c r="B18" s="301" t="s">
        <v>58</v>
      </c>
      <c r="C18" s="303">
        <v>643719</v>
      </c>
      <c r="D18" s="303">
        <v>646179</v>
      </c>
      <c r="E18" s="303">
        <v>663900</v>
      </c>
      <c r="F18" s="303">
        <v>671981</v>
      </c>
      <c r="G18" s="303">
        <v>671302</v>
      </c>
      <c r="H18" s="277">
        <v>670663</v>
      </c>
      <c r="I18" s="277">
        <v>678371</v>
      </c>
      <c r="J18" s="277">
        <v>684669</v>
      </c>
      <c r="K18" s="277">
        <v>681170</v>
      </c>
      <c r="L18" s="277"/>
      <c r="M18" s="277"/>
      <c r="N18" s="277"/>
      <c r="O18" s="76">
        <f>AVERAGE(C18:N18)</f>
        <v>667994.88888888888</v>
      </c>
    </row>
    <row r="19" spans="2:15" x14ac:dyDescent="0.2">
      <c r="B19" s="301" t="s">
        <v>59</v>
      </c>
      <c r="C19" s="303">
        <v>232966</v>
      </c>
      <c r="D19" s="303">
        <v>238914</v>
      </c>
      <c r="E19" s="303">
        <v>240452</v>
      </c>
      <c r="F19" s="303">
        <v>248146</v>
      </c>
      <c r="G19" s="303">
        <v>248724</v>
      </c>
      <c r="H19" s="277">
        <v>246768</v>
      </c>
      <c r="I19" s="277">
        <v>243622</v>
      </c>
      <c r="J19" s="277">
        <v>240280</v>
      </c>
      <c r="K19" s="277">
        <v>239595</v>
      </c>
      <c r="L19" s="277"/>
      <c r="M19" s="277"/>
      <c r="N19" s="277"/>
      <c r="O19" s="76">
        <f>AVERAGE(C19:N19)</f>
        <v>242163</v>
      </c>
    </row>
    <row r="20" spans="2:15" x14ac:dyDescent="0.2">
      <c r="B20" s="301" t="s">
        <v>60</v>
      </c>
      <c r="C20" s="303">
        <v>298378</v>
      </c>
      <c r="D20" s="303">
        <v>301773</v>
      </c>
      <c r="E20" s="303">
        <v>304441</v>
      </c>
      <c r="F20" s="303">
        <v>305060</v>
      </c>
      <c r="G20" s="303">
        <v>306100</v>
      </c>
      <c r="H20" s="277">
        <v>301864</v>
      </c>
      <c r="I20" s="277">
        <v>296753</v>
      </c>
      <c r="J20" s="277">
        <v>294246</v>
      </c>
      <c r="K20" s="277">
        <v>292876</v>
      </c>
      <c r="L20" s="277"/>
      <c r="M20" s="277"/>
      <c r="N20" s="277"/>
      <c r="O20" s="76">
        <f>AVERAGE(C20:N20)</f>
        <v>300165.66666666669</v>
      </c>
    </row>
    <row r="21" spans="2:15" x14ac:dyDescent="0.2">
      <c r="B21" s="301" t="s">
        <v>61</v>
      </c>
      <c r="C21" s="303">
        <v>108986</v>
      </c>
      <c r="D21" s="303">
        <v>111203</v>
      </c>
      <c r="E21" s="303">
        <v>108519</v>
      </c>
      <c r="F21" s="303">
        <v>109487</v>
      </c>
      <c r="G21" s="303">
        <v>109235</v>
      </c>
      <c r="H21" s="277">
        <v>108370</v>
      </c>
      <c r="I21" s="277">
        <v>105963</v>
      </c>
      <c r="J21" s="277">
        <v>101085</v>
      </c>
      <c r="K21" s="277">
        <v>99400</v>
      </c>
      <c r="L21" s="277"/>
      <c r="M21" s="277"/>
      <c r="N21" s="277"/>
      <c r="O21" s="299">
        <f>AVERAGE(C21:N21)</f>
        <v>106916.44444444444</v>
      </c>
    </row>
    <row r="22" spans="2:15" x14ac:dyDescent="0.2">
      <c r="B22" s="302" t="s">
        <v>34</v>
      </c>
      <c r="C22" s="304">
        <f>SUM(C17:C21)</f>
        <v>3204522</v>
      </c>
      <c r="D22" s="304">
        <f t="shared" ref="D22:O22" si="12">SUM(D17:D21)</f>
        <v>3264654</v>
      </c>
      <c r="E22" s="304">
        <f t="shared" si="12"/>
        <v>3283363</v>
      </c>
      <c r="F22" s="304">
        <f t="shared" si="12"/>
        <v>3305518</v>
      </c>
      <c r="G22" s="304">
        <f t="shared" si="12"/>
        <v>3296190</v>
      </c>
      <c r="H22" s="276">
        <f t="shared" si="12"/>
        <v>3276620</v>
      </c>
      <c r="I22" s="276">
        <f t="shared" si="12"/>
        <v>3290830</v>
      </c>
      <c r="J22" s="276">
        <f t="shared" si="12"/>
        <v>3266977</v>
      </c>
      <c r="K22" s="276">
        <f t="shared" si="12"/>
        <v>3241027</v>
      </c>
      <c r="L22" s="276"/>
      <c r="M22" s="276"/>
      <c r="N22" s="276"/>
      <c r="O22" s="300">
        <f t="shared" si="12"/>
        <v>3269966.7777777775</v>
      </c>
    </row>
    <row r="23" spans="2:15" ht="32.25" customHeight="1" x14ac:dyDescent="0.2">
      <c r="B23" s="106"/>
      <c r="C23" s="106"/>
      <c r="D23" s="117"/>
      <c r="E23" s="117"/>
      <c r="F23" s="117"/>
      <c r="G23" s="117"/>
      <c r="H23" s="117"/>
      <c r="I23" s="117"/>
      <c r="J23" s="117"/>
      <c r="K23" s="117"/>
      <c r="L23" s="117"/>
      <c r="M23" s="117"/>
      <c r="N23" s="117"/>
      <c r="O23" s="106"/>
    </row>
    <row r="24" spans="2:15" s="305" customFormat="1" ht="24" customHeight="1" x14ac:dyDescent="0.25">
      <c r="B24" s="1178" t="s">
        <v>214</v>
      </c>
      <c r="C24" s="1177"/>
      <c r="D24" s="1177"/>
      <c r="E24" s="1177"/>
      <c r="F24" s="1177"/>
      <c r="G24" s="1177"/>
      <c r="H24" s="1177"/>
      <c r="I24" s="1177"/>
      <c r="J24" s="1177"/>
      <c r="K24" s="1177"/>
      <c r="L24" s="1177"/>
      <c r="M24" s="1177"/>
      <c r="N24" s="1177"/>
      <c r="O24" s="1177"/>
    </row>
    <row r="25" spans="2:15" s="305" customFormat="1" ht="15.75" x14ac:dyDescent="0.25">
      <c r="B25" s="1176" t="s">
        <v>576</v>
      </c>
      <c r="C25" s="1177"/>
      <c r="D25" s="1177"/>
      <c r="E25" s="1177"/>
      <c r="F25" s="1177"/>
      <c r="G25" s="1177"/>
      <c r="H25" s="1177"/>
      <c r="I25" s="1177"/>
      <c r="J25" s="1177"/>
      <c r="K25" s="1177"/>
      <c r="L25" s="1177"/>
      <c r="M25" s="1177"/>
      <c r="N25" s="1177"/>
      <c r="O25" s="1177"/>
    </row>
    <row r="26" spans="2:15" x14ac:dyDescent="0.2">
      <c r="B26" s="108"/>
    </row>
    <row r="27" spans="2:15" s="305" customFormat="1" x14ac:dyDescent="0.2">
      <c r="B27" s="449" t="s">
        <v>56</v>
      </c>
      <c r="C27" s="420" t="s">
        <v>172</v>
      </c>
      <c r="D27" s="420" t="s">
        <v>173</v>
      </c>
      <c r="E27" s="420" t="s">
        <v>174</v>
      </c>
      <c r="F27" s="420" t="s">
        <v>175</v>
      </c>
      <c r="G27" s="420" t="s">
        <v>176</v>
      </c>
      <c r="H27" s="420" t="s">
        <v>177</v>
      </c>
      <c r="I27" s="420" t="s">
        <v>178</v>
      </c>
      <c r="J27" s="420" t="s">
        <v>179</v>
      </c>
      <c r="K27" s="420" t="s">
        <v>180</v>
      </c>
      <c r="L27" s="420" t="s">
        <v>181</v>
      </c>
      <c r="M27" s="420" t="s">
        <v>182</v>
      </c>
      <c r="N27" s="420" t="s">
        <v>183</v>
      </c>
      <c r="O27" s="451" t="s">
        <v>13</v>
      </c>
    </row>
    <row r="28" spans="2:15" x14ac:dyDescent="0.2">
      <c r="B28" s="301" t="s">
        <v>57</v>
      </c>
      <c r="C28" s="303">
        <v>1030524</v>
      </c>
      <c r="D28" s="303">
        <v>1039686</v>
      </c>
      <c r="E28" s="303">
        <v>1041687</v>
      </c>
      <c r="F28" s="303">
        <v>1054391</v>
      </c>
      <c r="G28" s="303">
        <v>1048840</v>
      </c>
      <c r="H28" s="277">
        <v>1036841</v>
      </c>
      <c r="I28" s="277">
        <v>1044044</v>
      </c>
      <c r="J28" s="277">
        <v>1039047</v>
      </c>
      <c r="K28" s="277">
        <v>1031377</v>
      </c>
      <c r="L28" s="277"/>
      <c r="M28" s="277"/>
      <c r="N28" s="277"/>
      <c r="O28" s="299">
        <f>AVERAGE(C28:N28)</f>
        <v>1040715.2222222222</v>
      </c>
    </row>
    <row r="29" spans="2:15" x14ac:dyDescent="0.2">
      <c r="B29" s="301" t="s">
        <v>58</v>
      </c>
      <c r="C29" s="303">
        <v>488924</v>
      </c>
      <c r="D29" s="303">
        <v>497218</v>
      </c>
      <c r="E29" s="303">
        <v>508784</v>
      </c>
      <c r="F29" s="303">
        <v>520872</v>
      </c>
      <c r="G29" s="303">
        <v>527984</v>
      </c>
      <c r="H29" s="277">
        <v>530992</v>
      </c>
      <c r="I29" s="277">
        <v>535086</v>
      </c>
      <c r="J29" s="277">
        <v>543473</v>
      </c>
      <c r="K29" s="277">
        <v>541153</v>
      </c>
      <c r="L29" s="277"/>
      <c r="M29" s="277"/>
      <c r="N29" s="277"/>
      <c r="O29" s="76">
        <f>AVERAGE(C29:N29)</f>
        <v>521609.55555555556</v>
      </c>
    </row>
    <row r="30" spans="2:15" x14ac:dyDescent="0.2">
      <c r="B30" s="301" t="s">
        <v>144</v>
      </c>
      <c r="C30" s="303">
        <v>154635</v>
      </c>
      <c r="D30" s="303">
        <v>161719</v>
      </c>
      <c r="E30" s="303">
        <v>163756</v>
      </c>
      <c r="F30" s="303">
        <v>168131</v>
      </c>
      <c r="G30" s="303">
        <v>169949</v>
      </c>
      <c r="H30" s="277">
        <v>167174</v>
      </c>
      <c r="I30" s="277">
        <v>164413</v>
      </c>
      <c r="J30" s="277">
        <v>161788</v>
      </c>
      <c r="K30" s="277">
        <v>160401</v>
      </c>
      <c r="L30" s="277"/>
      <c r="M30" s="277"/>
      <c r="N30" s="277"/>
      <c r="O30" s="76">
        <f>AVERAGE(C30:N30)</f>
        <v>163551.77777777778</v>
      </c>
    </row>
    <row r="31" spans="2:15" x14ac:dyDescent="0.2">
      <c r="B31" s="301" t="s">
        <v>60</v>
      </c>
      <c r="C31" s="303">
        <v>175859</v>
      </c>
      <c r="D31" s="303">
        <v>177439</v>
      </c>
      <c r="E31" s="303">
        <v>178938</v>
      </c>
      <c r="F31" s="303">
        <v>182017</v>
      </c>
      <c r="G31" s="303">
        <v>182253</v>
      </c>
      <c r="H31" s="277">
        <v>178924</v>
      </c>
      <c r="I31" s="277">
        <v>176288</v>
      </c>
      <c r="J31" s="277">
        <v>173754</v>
      </c>
      <c r="K31" s="277">
        <v>172491</v>
      </c>
      <c r="L31" s="277"/>
      <c r="M31" s="277"/>
      <c r="N31" s="277"/>
      <c r="O31" s="76">
        <f>AVERAGE(C31:N31)</f>
        <v>177551.44444444444</v>
      </c>
    </row>
    <row r="32" spans="2:15" x14ac:dyDescent="0.2">
      <c r="B32" s="301" t="s">
        <v>61</v>
      </c>
      <c r="C32" s="303">
        <v>46613</v>
      </c>
      <c r="D32" s="303">
        <v>46863</v>
      </c>
      <c r="E32" s="303">
        <v>46695</v>
      </c>
      <c r="F32" s="303">
        <v>46893</v>
      </c>
      <c r="G32" s="303">
        <v>48220</v>
      </c>
      <c r="H32" s="277">
        <v>48384</v>
      </c>
      <c r="I32" s="277">
        <v>47396</v>
      </c>
      <c r="J32" s="277">
        <v>44804</v>
      </c>
      <c r="K32" s="277">
        <v>42931</v>
      </c>
      <c r="L32" s="277"/>
      <c r="M32" s="277"/>
      <c r="N32" s="277"/>
      <c r="O32" s="299">
        <f>AVERAGE(C32:N32)</f>
        <v>46533.222222222219</v>
      </c>
    </row>
    <row r="33" spans="2:15" x14ac:dyDescent="0.2">
      <c r="B33" s="302" t="s">
        <v>34</v>
      </c>
      <c r="C33" s="304">
        <f>SUM(C28:C32)</f>
        <v>1896555</v>
      </c>
      <c r="D33" s="304">
        <f t="shared" ref="D33:O33" si="13">SUM(D28:D32)</f>
        <v>1922925</v>
      </c>
      <c r="E33" s="304">
        <f t="shared" si="13"/>
        <v>1939860</v>
      </c>
      <c r="F33" s="304">
        <f t="shared" si="13"/>
        <v>1972304</v>
      </c>
      <c r="G33" s="304">
        <f t="shared" si="13"/>
        <v>1977246</v>
      </c>
      <c r="H33" s="276">
        <f t="shared" si="13"/>
        <v>1962315</v>
      </c>
      <c r="I33" s="276">
        <f t="shared" si="13"/>
        <v>1967227</v>
      </c>
      <c r="J33" s="276">
        <f t="shared" si="13"/>
        <v>1962866</v>
      </c>
      <c r="K33" s="276">
        <f t="shared" si="13"/>
        <v>1948353</v>
      </c>
      <c r="L33" s="276"/>
      <c r="M33" s="276"/>
      <c r="N33" s="276"/>
      <c r="O33" s="300">
        <f t="shared" si="13"/>
        <v>1949961.2222222222</v>
      </c>
    </row>
    <row r="34" spans="2:15" ht="16.5" customHeight="1" x14ac:dyDescent="0.2">
      <c r="B34" s="106"/>
      <c r="C34" s="106"/>
      <c r="D34" s="117"/>
      <c r="E34" s="117"/>
      <c r="F34" s="117"/>
      <c r="G34" s="117"/>
      <c r="H34" s="117"/>
      <c r="I34" s="117"/>
      <c r="J34" s="117"/>
      <c r="K34" s="117"/>
      <c r="L34" s="117"/>
      <c r="M34" s="117"/>
      <c r="N34" s="117"/>
      <c r="O34" s="106"/>
    </row>
  </sheetData>
  <mergeCells count="6">
    <mergeCell ref="B25:O25"/>
    <mergeCell ref="B1:O1"/>
    <mergeCell ref="B2:O2"/>
    <mergeCell ref="B13:O13"/>
    <mergeCell ref="B14:O14"/>
    <mergeCell ref="B24:O24"/>
  </mergeCells>
  <hyperlinks>
    <hyperlink ref="B3" location="INDICE!C3" display="Volver al Indice"/>
  </hyperlinks>
  <pageMargins left="0.70866141732283472" right="0.70866141732283472" top="0.74803149606299213" bottom="0.74803149606299213" header="0.31496062992125984" footer="0.31496062992125984"/>
  <pageSetup scale="75" orientation="landscape"/>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enableFormatConditionsCalculation="0">
    <pageSetUpPr fitToPage="1"/>
  </sheetPr>
  <dimension ref="A1:N34"/>
  <sheetViews>
    <sheetView zoomScale="90" zoomScaleNormal="90" zoomScalePageLayoutView="125" workbookViewId="0">
      <selection activeCell="K12" sqref="K12"/>
    </sheetView>
  </sheetViews>
  <sheetFormatPr baseColWidth="10" defaultColWidth="10.85546875" defaultRowHeight="12.75" x14ac:dyDescent="0.2"/>
  <cols>
    <col min="1" max="1" width="16.140625" style="3" customWidth="1"/>
    <col min="2" max="2" width="10.85546875" style="3"/>
    <col min="3" max="13" width="10.85546875" style="22"/>
    <col min="14" max="16384" width="10.85546875" style="3"/>
  </cols>
  <sheetData>
    <row r="1" spans="1:14" ht="19.5" customHeight="1" x14ac:dyDescent="0.25">
      <c r="A1" s="1181" t="s">
        <v>929</v>
      </c>
      <c r="B1" s="1180"/>
      <c r="C1" s="1180"/>
      <c r="D1" s="1180"/>
      <c r="E1" s="1180"/>
      <c r="F1" s="1180"/>
      <c r="G1" s="1180"/>
      <c r="H1" s="1180"/>
      <c r="I1" s="1180"/>
      <c r="J1" s="1180"/>
      <c r="K1" s="1180"/>
      <c r="L1" s="1180"/>
      <c r="M1" s="1180"/>
      <c r="N1" s="1180"/>
    </row>
    <row r="2" spans="1:14" ht="13.5" x14ac:dyDescent="0.25">
      <c r="A2" s="1181">
        <v>2014</v>
      </c>
      <c r="B2" s="1180"/>
      <c r="C2" s="1180"/>
      <c r="D2" s="1180"/>
      <c r="E2" s="1180"/>
      <c r="F2" s="1180"/>
      <c r="G2" s="1180"/>
      <c r="H2" s="1180"/>
      <c r="I2" s="1180"/>
      <c r="J2" s="1180"/>
      <c r="K2" s="1180"/>
      <c r="L2" s="1180"/>
      <c r="M2" s="1180"/>
      <c r="N2" s="1180"/>
    </row>
    <row r="3" spans="1:14" x14ac:dyDescent="0.2">
      <c r="A3" s="26" t="s">
        <v>9</v>
      </c>
    </row>
    <row r="4" spans="1:14" s="157" customFormat="1" x14ac:dyDescent="0.2">
      <c r="A4" s="449" t="s">
        <v>56</v>
      </c>
      <c r="B4" s="420" t="s">
        <v>172</v>
      </c>
      <c r="C4" s="420" t="s">
        <v>173</v>
      </c>
      <c r="D4" s="420" t="s">
        <v>174</v>
      </c>
      <c r="E4" s="420" t="s">
        <v>175</v>
      </c>
      <c r="F4" s="420" t="s">
        <v>176</v>
      </c>
      <c r="G4" s="420" t="s">
        <v>177</v>
      </c>
      <c r="H4" s="420" t="s">
        <v>178</v>
      </c>
      <c r="I4" s="420" t="s">
        <v>179</v>
      </c>
      <c r="J4" s="420" t="s">
        <v>180</v>
      </c>
      <c r="K4" s="420" t="s">
        <v>181</v>
      </c>
      <c r="L4" s="420" t="s">
        <v>182</v>
      </c>
      <c r="M4" s="420" t="s">
        <v>183</v>
      </c>
      <c r="N4" s="451" t="s">
        <v>13</v>
      </c>
    </row>
    <row r="5" spans="1:14" x14ac:dyDescent="0.2">
      <c r="A5" s="301" t="s">
        <v>57</v>
      </c>
      <c r="B5" s="303">
        <f>B17+B28</f>
        <v>438648</v>
      </c>
      <c r="C5" s="303">
        <f t="shared" ref="C5:H5" si="0">C17+C28</f>
        <v>442475</v>
      </c>
      <c r="D5" s="303">
        <f t="shared" si="0"/>
        <v>445209</v>
      </c>
      <c r="E5" s="303">
        <f t="shared" si="0"/>
        <v>446457</v>
      </c>
      <c r="F5" s="303">
        <f t="shared" si="0"/>
        <v>444849</v>
      </c>
      <c r="G5" s="303">
        <f t="shared" si="0"/>
        <v>441173</v>
      </c>
      <c r="H5" s="303">
        <f t="shared" si="0"/>
        <v>439181</v>
      </c>
      <c r="I5" s="303">
        <f t="shared" ref="I5:J5" si="1">I17+I28</f>
        <v>438353</v>
      </c>
      <c r="J5" s="303">
        <f t="shared" si="1"/>
        <v>437670</v>
      </c>
      <c r="K5" s="277"/>
      <c r="L5" s="277"/>
      <c r="M5" s="277"/>
      <c r="N5" s="299">
        <f>AVERAGE(B5:M5)</f>
        <v>441557.22222222225</v>
      </c>
    </row>
    <row r="6" spans="1:14" x14ac:dyDescent="0.2">
      <c r="A6" s="301" t="s">
        <v>220</v>
      </c>
      <c r="B6" s="303">
        <f t="shared" ref="B6:H6" si="2">B18+B29</f>
        <v>287529</v>
      </c>
      <c r="C6" s="303">
        <f t="shared" si="2"/>
        <v>289103</v>
      </c>
      <c r="D6" s="303">
        <f t="shared" si="2"/>
        <v>290565</v>
      </c>
      <c r="E6" s="303">
        <f t="shared" si="2"/>
        <v>291126</v>
      </c>
      <c r="F6" s="303">
        <f t="shared" si="2"/>
        <v>293230</v>
      </c>
      <c r="G6" s="303">
        <f t="shared" si="2"/>
        <v>295002</v>
      </c>
      <c r="H6" s="303">
        <f t="shared" si="2"/>
        <v>296773</v>
      </c>
      <c r="I6" s="303">
        <f t="shared" ref="I6:J6" si="3">I18+I29</f>
        <v>297606</v>
      </c>
      <c r="J6" s="303">
        <f t="shared" si="3"/>
        <v>299511</v>
      </c>
      <c r="K6" s="277"/>
      <c r="L6" s="277"/>
      <c r="M6" s="277"/>
      <c r="N6" s="299">
        <f>AVERAGE(B6:M6)</f>
        <v>293382.77777777775</v>
      </c>
    </row>
    <row r="7" spans="1:14" x14ac:dyDescent="0.2">
      <c r="A7" s="301" t="s">
        <v>59</v>
      </c>
      <c r="B7" s="303">
        <f t="shared" ref="B7:H7" si="4">B19+B30</f>
        <v>511829</v>
      </c>
      <c r="C7" s="303">
        <f t="shared" si="4"/>
        <v>513199</v>
      </c>
      <c r="D7" s="303">
        <f t="shared" si="4"/>
        <v>513134</v>
      </c>
      <c r="E7" s="303">
        <f t="shared" si="4"/>
        <v>515691</v>
      </c>
      <c r="F7" s="303">
        <f t="shared" si="4"/>
        <v>517046</v>
      </c>
      <c r="G7" s="303">
        <f t="shared" si="4"/>
        <v>519978</v>
      </c>
      <c r="H7" s="303">
        <f t="shared" si="4"/>
        <v>523459</v>
      </c>
      <c r="I7" s="303">
        <f t="shared" ref="I7:J7" si="5">I19+I30</f>
        <v>526444</v>
      </c>
      <c r="J7" s="303">
        <f t="shared" si="5"/>
        <v>528478</v>
      </c>
      <c r="K7" s="277"/>
      <c r="L7" s="277"/>
      <c r="M7" s="277"/>
      <c r="N7" s="299">
        <f>AVERAGE(B7:M7)</f>
        <v>518806.44444444444</v>
      </c>
    </row>
    <row r="8" spans="1:14" x14ac:dyDescent="0.2">
      <c r="A8" s="301" t="s">
        <v>60</v>
      </c>
      <c r="B8" s="303">
        <f t="shared" ref="B8:H8" si="6">B20+B31</f>
        <v>146798</v>
      </c>
      <c r="C8" s="303">
        <f t="shared" si="6"/>
        <v>145921</v>
      </c>
      <c r="D8" s="303">
        <f t="shared" si="6"/>
        <v>145197</v>
      </c>
      <c r="E8" s="303">
        <f t="shared" si="6"/>
        <v>142984</v>
      </c>
      <c r="F8" s="303">
        <f t="shared" si="6"/>
        <v>141860</v>
      </c>
      <c r="G8" s="303">
        <f t="shared" si="6"/>
        <v>140727</v>
      </c>
      <c r="H8" s="303">
        <f t="shared" si="6"/>
        <v>139584</v>
      </c>
      <c r="I8" s="303">
        <f t="shared" ref="I8:J8" si="7">I20+I31</f>
        <v>138297</v>
      </c>
      <c r="J8" s="303">
        <f t="shared" si="7"/>
        <v>137158</v>
      </c>
      <c r="K8" s="277"/>
      <c r="L8" s="277"/>
      <c r="M8" s="277"/>
      <c r="N8" s="299">
        <f>AVERAGE(B8:M8)</f>
        <v>142058.44444444444</v>
      </c>
    </row>
    <row r="9" spans="1:14" x14ac:dyDescent="0.2">
      <c r="A9" s="301" t="s">
        <v>61</v>
      </c>
      <c r="B9" s="303">
        <f t="shared" ref="B9:H9" si="8">B21+B32</f>
        <v>42783</v>
      </c>
      <c r="C9" s="303">
        <f t="shared" si="8"/>
        <v>41863</v>
      </c>
      <c r="D9" s="303">
        <f t="shared" si="8"/>
        <v>40219</v>
      </c>
      <c r="E9" s="303">
        <f t="shared" si="8"/>
        <v>39160</v>
      </c>
      <c r="F9" s="303">
        <f t="shared" si="8"/>
        <v>37412</v>
      </c>
      <c r="G9" s="303">
        <f t="shared" si="8"/>
        <v>37184</v>
      </c>
      <c r="H9" s="303">
        <f t="shared" si="8"/>
        <v>35814</v>
      </c>
      <c r="I9" s="303">
        <f t="shared" ref="I9:J9" si="9">I21+I32</f>
        <v>34878</v>
      </c>
      <c r="J9" s="303">
        <f t="shared" si="9"/>
        <v>34107</v>
      </c>
      <c r="K9" s="277"/>
      <c r="L9" s="277"/>
      <c r="M9" s="277"/>
      <c r="N9" s="299">
        <f>AVERAGE(B9:M9)</f>
        <v>38157.777777777781</v>
      </c>
    </row>
    <row r="10" spans="1:14" x14ac:dyDescent="0.2">
      <c r="A10" s="308" t="s">
        <v>34</v>
      </c>
      <c r="B10" s="304">
        <f>SUM(B5:B9)</f>
        <v>1427587</v>
      </c>
      <c r="C10" s="304">
        <f t="shared" ref="C10:H10" si="10">SUM(C5:C9)</f>
        <v>1432561</v>
      </c>
      <c r="D10" s="304">
        <f t="shared" si="10"/>
        <v>1434324</v>
      </c>
      <c r="E10" s="304">
        <f t="shared" si="10"/>
        <v>1435418</v>
      </c>
      <c r="F10" s="304">
        <f t="shared" si="10"/>
        <v>1434397</v>
      </c>
      <c r="G10" s="276">
        <f t="shared" si="10"/>
        <v>1434064</v>
      </c>
      <c r="H10" s="276">
        <f t="shared" si="10"/>
        <v>1434811</v>
      </c>
      <c r="I10" s="276">
        <f t="shared" ref="I10:J10" si="11">SUM(I5:I9)</f>
        <v>1435578</v>
      </c>
      <c r="J10" s="276">
        <f t="shared" si="11"/>
        <v>1436924</v>
      </c>
      <c r="K10" s="276">
        <f t="shared" ref="K10:M10" si="12">SUM(K5:K9)+K11</f>
        <v>0</v>
      </c>
      <c r="L10" s="276">
        <f t="shared" si="12"/>
        <v>0</v>
      </c>
      <c r="M10" s="276">
        <f t="shared" si="12"/>
        <v>0</v>
      </c>
      <c r="N10" s="300">
        <f t="shared" ref="N10" si="13">SUM(N5:N9)</f>
        <v>1433962.6666666667</v>
      </c>
    </row>
    <row r="11" spans="1:14" x14ac:dyDescent="0.2">
      <c r="A11" s="1182" t="s">
        <v>609</v>
      </c>
      <c r="B11" s="16">
        <v>88</v>
      </c>
      <c r="C11" s="20">
        <v>100</v>
      </c>
      <c r="D11" s="20">
        <v>96</v>
      </c>
      <c r="E11" s="20"/>
      <c r="F11" s="20"/>
      <c r="G11" s="20"/>
      <c r="H11" s="18"/>
      <c r="I11" s="18"/>
      <c r="J11" s="18"/>
      <c r="K11" s="18"/>
      <c r="L11" s="18"/>
      <c r="M11" s="18"/>
      <c r="N11" s="14"/>
    </row>
    <row r="12" spans="1:14" ht="24.75" customHeight="1" x14ac:dyDescent="0.2">
      <c r="A12" s="1183"/>
      <c r="B12" s="6"/>
      <c r="C12" s="100"/>
      <c r="D12" s="100"/>
      <c r="E12" s="100"/>
      <c r="F12" s="100"/>
      <c r="G12" s="100"/>
      <c r="H12" s="100"/>
      <c r="I12" s="100"/>
      <c r="J12" s="100"/>
      <c r="K12" s="100"/>
      <c r="L12" s="100"/>
      <c r="M12" s="100"/>
      <c r="N12" s="6"/>
    </row>
    <row r="13" spans="1:14" ht="13.5" x14ac:dyDescent="0.25">
      <c r="A13" s="1181" t="s">
        <v>217</v>
      </c>
      <c r="B13" s="1180"/>
      <c r="C13" s="1180"/>
      <c r="D13" s="1180"/>
      <c r="E13" s="1180"/>
      <c r="F13" s="1180"/>
      <c r="G13" s="1180"/>
      <c r="H13" s="1180"/>
      <c r="I13" s="1180"/>
      <c r="J13" s="1180"/>
      <c r="K13" s="1180"/>
      <c r="L13" s="1180"/>
      <c r="M13" s="1180"/>
      <c r="N13" s="1180"/>
    </row>
    <row r="14" spans="1:14" ht="15.75" x14ac:dyDescent="0.25">
      <c r="A14" s="1179" t="s">
        <v>576</v>
      </c>
      <c r="B14" s="1180"/>
      <c r="C14" s="1180"/>
      <c r="D14" s="1180"/>
      <c r="E14" s="1180"/>
      <c r="F14" s="1180"/>
      <c r="G14" s="1180"/>
      <c r="H14" s="1180"/>
      <c r="I14" s="1180"/>
      <c r="J14" s="1180"/>
      <c r="K14" s="1180"/>
      <c r="L14" s="1180"/>
      <c r="M14" s="1180"/>
      <c r="N14" s="1180"/>
    </row>
    <row r="15" spans="1:14" x14ac:dyDescent="0.2">
      <c r="A15" s="75"/>
    </row>
    <row r="16" spans="1:14" s="157" customFormat="1" x14ac:dyDescent="0.2">
      <c r="A16" s="449" t="s">
        <v>56</v>
      </c>
      <c r="B16" s="420" t="s">
        <v>172</v>
      </c>
      <c r="C16" s="420" t="s">
        <v>173</v>
      </c>
      <c r="D16" s="420" t="s">
        <v>174</v>
      </c>
      <c r="E16" s="420" t="s">
        <v>175</v>
      </c>
      <c r="F16" s="420" t="s">
        <v>176</v>
      </c>
      <c r="G16" s="420" t="s">
        <v>177</v>
      </c>
      <c r="H16" s="420" t="s">
        <v>178</v>
      </c>
      <c r="I16" s="420" t="s">
        <v>179</v>
      </c>
      <c r="J16" s="420" t="s">
        <v>180</v>
      </c>
      <c r="K16" s="420" t="s">
        <v>181</v>
      </c>
      <c r="L16" s="420" t="s">
        <v>182</v>
      </c>
      <c r="M16" s="420" t="s">
        <v>183</v>
      </c>
      <c r="N16" s="451" t="s">
        <v>13</v>
      </c>
    </row>
    <row r="17" spans="1:14" x14ac:dyDescent="0.2">
      <c r="A17" s="301" t="s">
        <v>57</v>
      </c>
      <c r="B17" s="303">
        <v>189328</v>
      </c>
      <c r="C17" s="303">
        <v>190759</v>
      </c>
      <c r="D17" s="303">
        <v>191613</v>
      </c>
      <c r="E17" s="303">
        <v>191714</v>
      </c>
      <c r="F17" s="303">
        <v>190136</v>
      </c>
      <c r="G17" s="277">
        <v>187640</v>
      </c>
      <c r="H17" s="277">
        <v>186003</v>
      </c>
      <c r="I17" s="277">
        <v>185098</v>
      </c>
      <c r="J17" s="277">
        <v>184158</v>
      </c>
      <c r="K17" s="277"/>
      <c r="L17" s="277"/>
      <c r="M17" s="277"/>
      <c r="N17" s="299">
        <f>AVERAGE(B17:M17)</f>
        <v>188494.33333333334</v>
      </c>
    </row>
    <row r="18" spans="1:14" x14ac:dyDescent="0.2">
      <c r="A18" s="301" t="s">
        <v>58</v>
      </c>
      <c r="B18" s="303">
        <v>124461</v>
      </c>
      <c r="C18" s="303">
        <v>125304</v>
      </c>
      <c r="D18" s="303">
        <v>125989</v>
      </c>
      <c r="E18" s="303">
        <v>126418</v>
      </c>
      <c r="F18" s="303">
        <v>127388</v>
      </c>
      <c r="G18" s="277">
        <v>128319</v>
      </c>
      <c r="H18" s="277">
        <v>129313</v>
      </c>
      <c r="I18" s="277">
        <v>129734</v>
      </c>
      <c r="J18" s="277">
        <v>130562</v>
      </c>
      <c r="K18" s="277"/>
      <c r="L18" s="277"/>
      <c r="M18" s="277"/>
      <c r="N18" s="299">
        <f>AVERAGE(B18:M18)</f>
        <v>127498.66666666667</v>
      </c>
    </row>
    <row r="19" spans="1:14" x14ac:dyDescent="0.2">
      <c r="A19" s="301" t="s">
        <v>59</v>
      </c>
      <c r="B19" s="303">
        <v>198895</v>
      </c>
      <c r="C19" s="303">
        <v>199339</v>
      </c>
      <c r="D19" s="303">
        <v>199027</v>
      </c>
      <c r="E19" s="303">
        <v>199974</v>
      </c>
      <c r="F19" s="303">
        <v>200717</v>
      </c>
      <c r="G19" s="277">
        <v>202276</v>
      </c>
      <c r="H19" s="277">
        <v>203943</v>
      </c>
      <c r="I19" s="277">
        <v>204841</v>
      </c>
      <c r="J19" s="277">
        <v>205841</v>
      </c>
      <c r="K19" s="277"/>
      <c r="L19" s="277"/>
      <c r="M19" s="277"/>
      <c r="N19" s="299">
        <f>AVERAGE(B19:M19)</f>
        <v>201650.33333333334</v>
      </c>
    </row>
    <row r="20" spans="1:14" x14ac:dyDescent="0.2">
      <c r="A20" s="301" t="s">
        <v>60</v>
      </c>
      <c r="B20" s="303">
        <v>62075</v>
      </c>
      <c r="C20" s="303">
        <v>61783</v>
      </c>
      <c r="D20" s="303">
        <v>61487</v>
      </c>
      <c r="E20" s="303">
        <v>60686</v>
      </c>
      <c r="F20" s="303">
        <v>60351</v>
      </c>
      <c r="G20" s="277">
        <v>60006</v>
      </c>
      <c r="H20" s="277">
        <v>59758</v>
      </c>
      <c r="I20" s="277">
        <v>59420</v>
      </c>
      <c r="J20" s="277">
        <v>59104</v>
      </c>
      <c r="K20" s="277"/>
      <c r="L20" s="277"/>
      <c r="M20" s="277"/>
      <c r="N20" s="299">
        <f>AVERAGE(B20:M20)</f>
        <v>60518.888888888891</v>
      </c>
    </row>
    <row r="21" spans="1:14" x14ac:dyDescent="0.2">
      <c r="A21" s="301" t="s">
        <v>61</v>
      </c>
      <c r="B21" s="303">
        <v>19541</v>
      </c>
      <c r="C21" s="303">
        <v>19117</v>
      </c>
      <c r="D21" s="303">
        <v>18358</v>
      </c>
      <c r="E21" s="303">
        <v>17883</v>
      </c>
      <c r="F21" s="303">
        <v>16906</v>
      </c>
      <c r="G21" s="277">
        <v>16776</v>
      </c>
      <c r="H21" s="277">
        <v>16175</v>
      </c>
      <c r="I21" s="277">
        <v>15770</v>
      </c>
      <c r="J21" s="277">
        <v>15400</v>
      </c>
      <c r="K21" s="277"/>
      <c r="L21" s="277"/>
      <c r="M21" s="277"/>
      <c r="N21" s="299">
        <f>AVERAGE(B21:M21)</f>
        <v>17325.111111111109</v>
      </c>
    </row>
    <row r="22" spans="1:14" x14ac:dyDescent="0.2">
      <c r="A22" s="302" t="s">
        <v>34</v>
      </c>
      <c r="B22" s="304">
        <f>SUM(B17:B21)</f>
        <v>594300</v>
      </c>
      <c r="C22" s="304">
        <f t="shared" ref="C22:N22" si="14">SUM(C17:C21)</f>
        <v>596302</v>
      </c>
      <c r="D22" s="304">
        <f t="shared" si="14"/>
        <v>596474</v>
      </c>
      <c r="E22" s="304">
        <f t="shared" si="14"/>
        <v>596675</v>
      </c>
      <c r="F22" s="304">
        <f t="shared" si="14"/>
        <v>595498</v>
      </c>
      <c r="G22" s="276">
        <f t="shared" si="14"/>
        <v>595017</v>
      </c>
      <c r="H22" s="276">
        <f t="shared" si="14"/>
        <v>595192</v>
      </c>
      <c r="I22" s="276">
        <f t="shared" si="14"/>
        <v>594863</v>
      </c>
      <c r="J22" s="276">
        <f t="shared" si="14"/>
        <v>595065</v>
      </c>
      <c r="K22" s="276">
        <f t="shared" si="14"/>
        <v>0</v>
      </c>
      <c r="L22" s="276">
        <f t="shared" si="14"/>
        <v>0</v>
      </c>
      <c r="M22" s="276">
        <f t="shared" si="14"/>
        <v>0</v>
      </c>
      <c r="N22" s="300">
        <f t="shared" si="14"/>
        <v>595487.33333333337</v>
      </c>
    </row>
    <row r="23" spans="1:14" x14ac:dyDescent="0.2">
      <c r="A23" s="6"/>
      <c r="B23" s="6"/>
      <c r="C23" s="100"/>
      <c r="D23" s="100"/>
      <c r="E23" s="100"/>
      <c r="F23" s="100"/>
      <c r="G23" s="100"/>
      <c r="H23" s="100"/>
      <c r="I23" s="100"/>
      <c r="J23" s="100"/>
      <c r="K23" s="100"/>
      <c r="L23" s="100"/>
      <c r="M23" s="100"/>
      <c r="N23" s="6"/>
    </row>
    <row r="24" spans="1:14" ht="13.5" x14ac:dyDescent="0.25">
      <c r="A24" s="1181" t="s">
        <v>216</v>
      </c>
      <c r="B24" s="1180"/>
      <c r="C24" s="1180"/>
      <c r="D24" s="1180"/>
      <c r="E24" s="1180"/>
      <c r="F24" s="1180"/>
      <c r="G24" s="1180"/>
      <c r="H24" s="1180"/>
      <c r="I24" s="1180"/>
      <c r="J24" s="1180"/>
      <c r="K24" s="1180"/>
      <c r="L24" s="1180"/>
      <c r="M24" s="1180"/>
      <c r="N24" s="1180"/>
    </row>
    <row r="25" spans="1:14" ht="15.75" x14ac:dyDescent="0.25">
      <c r="A25" s="1179" t="s">
        <v>576</v>
      </c>
      <c r="B25" s="1180"/>
      <c r="C25" s="1180"/>
      <c r="D25" s="1180"/>
      <c r="E25" s="1180"/>
      <c r="F25" s="1180"/>
      <c r="G25" s="1180"/>
      <c r="H25" s="1180"/>
      <c r="I25" s="1180"/>
      <c r="J25" s="1180"/>
      <c r="K25" s="1180"/>
      <c r="L25" s="1180"/>
      <c r="M25" s="1180"/>
      <c r="N25" s="1180"/>
    </row>
    <row r="26" spans="1:14" x14ac:dyDescent="0.2">
      <c r="A26" s="75"/>
    </row>
    <row r="27" spans="1:14" s="157" customFormat="1" x14ac:dyDescent="0.2">
      <c r="A27" s="449" t="s">
        <v>56</v>
      </c>
      <c r="B27" s="420" t="s">
        <v>172</v>
      </c>
      <c r="C27" s="420" t="s">
        <v>173</v>
      </c>
      <c r="D27" s="420" t="s">
        <v>174</v>
      </c>
      <c r="E27" s="420" t="s">
        <v>175</v>
      </c>
      <c r="F27" s="420" t="s">
        <v>176</v>
      </c>
      <c r="G27" s="420" t="s">
        <v>177</v>
      </c>
      <c r="H27" s="420" t="s">
        <v>178</v>
      </c>
      <c r="I27" s="420" t="s">
        <v>179</v>
      </c>
      <c r="J27" s="420" t="s">
        <v>180</v>
      </c>
      <c r="K27" s="420" t="s">
        <v>181</v>
      </c>
      <c r="L27" s="420" t="s">
        <v>182</v>
      </c>
      <c r="M27" s="420" t="s">
        <v>183</v>
      </c>
      <c r="N27" s="451" t="s">
        <v>13</v>
      </c>
    </row>
    <row r="28" spans="1:14" x14ac:dyDescent="0.2">
      <c r="A28" s="301" t="s">
        <v>57</v>
      </c>
      <c r="B28" s="303">
        <v>249320</v>
      </c>
      <c r="C28" s="303">
        <v>251716</v>
      </c>
      <c r="D28" s="303">
        <v>253596</v>
      </c>
      <c r="E28" s="303">
        <v>254743</v>
      </c>
      <c r="F28" s="303">
        <v>254713</v>
      </c>
      <c r="G28" s="277">
        <v>253533</v>
      </c>
      <c r="H28" s="277">
        <v>253178</v>
      </c>
      <c r="I28" s="277">
        <v>253255</v>
      </c>
      <c r="J28" s="277">
        <v>253512</v>
      </c>
      <c r="K28" s="277"/>
      <c r="L28" s="277"/>
      <c r="M28" s="277"/>
      <c r="N28" s="299">
        <f>AVERAGE(B28:M28)</f>
        <v>253062.88888888888</v>
      </c>
    </row>
    <row r="29" spans="1:14" x14ac:dyDescent="0.2">
      <c r="A29" s="301" t="s">
        <v>58</v>
      </c>
      <c r="B29" s="303">
        <v>163068</v>
      </c>
      <c r="C29" s="303">
        <v>163799</v>
      </c>
      <c r="D29" s="303">
        <v>164576</v>
      </c>
      <c r="E29" s="303">
        <v>164708</v>
      </c>
      <c r="F29" s="303">
        <v>165842</v>
      </c>
      <c r="G29" s="277">
        <v>166683</v>
      </c>
      <c r="H29" s="277">
        <v>167460</v>
      </c>
      <c r="I29" s="277">
        <v>167872</v>
      </c>
      <c r="J29" s="277">
        <v>168949</v>
      </c>
      <c r="K29" s="277"/>
      <c r="L29" s="277"/>
      <c r="M29" s="277"/>
      <c r="N29" s="299">
        <f>AVERAGE(B29:M29)</f>
        <v>165884.11111111112</v>
      </c>
    </row>
    <row r="30" spans="1:14" x14ac:dyDescent="0.2">
      <c r="A30" s="301" t="s">
        <v>144</v>
      </c>
      <c r="B30" s="303">
        <v>312934</v>
      </c>
      <c r="C30" s="303">
        <v>313860</v>
      </c>
      <c r="D30" s="303">
        <v>314107</v>
      </c>
      <c r="E30" s="303">
        <v>315717</v>
      </c>
      <c r="F30" s="303">
        <v>316329</v>
      </c>
      <c r="G30" s="277">
        <v>317702</v>
      </c>
      <c r="H30" s="277">
        <v>319516</v>
      </c>
      <c r="I30" s="277">
        <v>321603</v>
      </c>
      <c r="J30" s="277">
        <v>322637</v>
      </c>
      <c r="K30" s="277"/>
      <c r="L30" s="277"/>
      <c r="M30" s="277"/>
      <c r="N30" s="299">
        <f>AVERAGE(B30:M30)</f>
        <v>317156.11111111112</v>
      </c>
    </row>
    <row r="31" spans="1:14" x14ac:dyDescent="0.2">
      <c r="A31" s="301" t="s">
        <v>60</v>
      </c>
      <c r="B31" s="303">
        <v>84723</v>
      </c>
      <c r="C31" s="303">
        <v>84138</v>
      </c>
      <c r="D31" s="303">
        <v>83710</v>
      </c>
      <c r="E31" s="303">
        <v>82298</v>
      </c>
      <c r="F31" s="303">
        <v>81509</v>
      </c>
      <c r="G31" s="277">
        <v>80721</v>
      </c>
      <c r="H31" s="277">
        <v>79826</v>
      </c>
      <c r="I31" s="277">
        <v>78877</v>
      </c>
      <c r="J31" s="277">
        <v>78054</v>
      </c>
      <c r="K31" s="277"/>
      <c r="L31" s="277"/>
      <c r="M31" s="277"/>
      <c r="N31" s="299">
        <f>AVERAGE(B31:M31)</f>
        <v>81539.555555555562</v>
      </c>
    </row>
    <row r="32" spans="1:14" x14ac:dyDescent="0.2">
      <c r="A32" s="301" t="s">
        <v>61</v>
      </c>
      <c r="B32" s="303">
        <v>23242</v>
      </c>
      <c r="C32" s="303">
        <v>22746</v>
      </c>
      <c r="D32" s="303">
        <v>21861</v>
      </c>
      <c r="E32" s="303">
        <v>21277</v>
      </c>
      <c r="F32" s="303">
        <v>20506</v>
      </c>
      <c r="G32" s="277">
        <v>20408</v>
      </c>
      <c r="H32" s="277">
        <v>19639</v>
      </c>
      <c r="I32" s="277">
        <v>19108</v>
      </c>
      <c r="J32" s="277">
        <v>18707</v>
      </c>
      <c r="K32" s="277"/>
      <c r="L32" s="277"/>
      <c r="M32" s="277"/>
      <c r="N32" s="299">
        <f>AVERAGE(B32:M32)</f>
        <v>20832.666666666668</v>
      </c>
    </row>
    <row r="33" spans="1:14" x14ac:dyDescent="0.2">
      <c r="A33" s="302" t="s">
        <v>34</v>
      </c>
      <c r="B33" s="304">
        <f>SUM(B28:B32)</f>
        <v>833287</v>
      </c>
      <c r="C33" s="304">
        <f t="shared" ref="C33:N33" si="15">SUM(C28:C32)</f>
        <v>836259</v>
      </c>
      <c r="D33" s="304">
        <f t="shared" si="15"/>
        <v>837850</v>
      </c>
      <c r="E33" s="304">
        <f t="shared" si="15"/>
        <v>838743</v>
      </c>
      <c r="F33" s="304">
        <f t="shared" si="15"/>
        <v>838899</v>
      </c>
      <c r="G33" s="276">
        <f t="shared" si="15"/>
        <v>839047</v>
      </c>
      <c r="H33" s="276">
        <f t="shared" si="15"/>
        <v>839619</v>
      </c>
      <c r="I33" s="276">
        <f t="shared" si="15"/>
        <v>840715</v>
      </c>
      <c r="J33" s="276">
        <f t="shared" si="15"/>
        <v>841859</v>
      </c>
      <c r="K33" s="276">
        <f t="shared" si="15"/>
        <v>0</v>
      </c>
      <c r="L33" s="276">
        <f t="shared" si="15"/>
        <v>0</v>
      </c>
      <c r="M33" s="276">
        <f t="shared" si="15"/>
        <v>0</v>
      </c>
      <c r="N33" s="300">
        <f t="shared" si="15"/>
        <v>838475.33333333337</v>
      </c>
    </row>
    <row r="34" spans="1:14" x14ac:dyDescent="0.2">
      <c r="A34" s="6"/>
      <c r="B34" s="6"/>
      <c r="C34" s="100"/>
      <c r="D34" s="100"/>
      <c r="E34" s="100"/>
      <c r="F34" s="100"/>
      <c r="G34" s="100"/>
      <c r="H34" s="100"/>
      <c r="I34" s="100"/>
      <c r="J34" s="100"/>
      <c r="K34" s="100"/>
      <c r="L34" s="100"/>
      <c r="M34" s="100"/>
      <c r="N34" s="6"/>
    </row>
  </sheetData>
  <mergeCells count="7">
    <mergeCell ref="A25:N25"/>
    <mergeCell ref="A1:N1"/>
    <mergeCell ref="A2:N2"/>
    <mergeCell ref="A13:N13"/>
    <mergeCell ref="A14:N14"/>
    <mergeCell ref="A24:N24"/>
    <mergeCell ref="A11:A12"/>
  </mergeCells>
  <hyperlinks>
    <hyperlink ref="A3" location="INDICE!C3" display="Volver al Indice"/>
  </hyperlinks>
  <pageMargins left="0.70866141732283472" right="0.70866141732283472" top="0.74803149606299213" bottom="0.74803149606299213" header="0.31496062992125984" footer="0.31496062992125984"/>
  <pageSetup scale="76" orientation="landscape"/>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enableFormatConditionsCalculation="0">
    <pageSetUpPr fitToPage="1"/>
  </sheetPr>
  <dimension ref="A2:Z52"/>
  <sheetViews>
    <sheetView topLeftCell="A25" zoomScaleNormal="100" zoomScalePageLayoutView="125" workbookViewId="0">
      <selection activeCell="C45" sqref="C45:K49"/>
    </sheetView>
  </sheetViews>
  <sheetFormatPr baseColWidth="10" defaultColWidth="10.85546875" defaultRowHeight="12.75" x14ac:dyDescent="0.2"/>
  <cols>
    <col min="1" max="1" width="5.28515625" style="3" customWidth="1"/>
    <col min="2" max="2" width="13.42578125" style="3" bestFit="1" customWidth="1"/>
    <col min="3" max="3" width="12.42578125" style="3" customWidth="1"/>
    <col min="4" max="4" width="12.140625" style="22" customWidth="1"/>
    <col min="5" max="5" width="12.42578125" style="22" customWidth="1"/>
    <col min="6" max="6" width="11.85546875" style="22" customWidth="1"/>
    <col min="7" max="7" width="12.28515625" style="22" customWidth="1"/>
    <col min="8" max="8" width="11.28515625" style="22" customWidth="1"/>
    <col min="9" max="9" width="12.42578125" style="22" customWidth="1"/>
    <col min="10" max="10" width="11.42578125" style="22" customWidth="1"/>
    <col min="11" max="11" width="13.42578125" style="22" customWidth="1"/>
    <col min="12" max="12" width="11.28515625" style="22" customWidth="1"/>
    <col min="13" max="13" width="12.140625" style="22" customWidth="1"/>
    <col min="14" max="14" width="12.42578125" style="22" customWidth="1"/>
    <col min="15" max="15" width="14.28515625" style="3" customWidth="1"/>
    <col min="16" max="16" width="11.42578125" style="3" customWidth="1"/>
    <col min="17" max="16384" width="10.85546875" style="3"/>
  </cols>
  <sheetData>
    <row r="2" spans="2:26" s="157" customFormat="1" ht="15.75" x14ac:dyDescent="0.25">
      <c r="B2" s="293" t="s">
        <v>14</v>
      </c>
      <c r="C2" s="293"/>
      <c r="D2" s="309"/>
      <c r="E2" s="310"/>
      <c r="F2" s="310"/>
      <c r="G2" s="310"/>
      <c r="H2" s="310"/>
      <c r="I2" s="310"/>
      <c r="J2" s="310"/>
      <c r="K2" s="310"/>
      <c r="L2" s="310"/>
      <c r="M2" s="310"/>
      <c r="N2" s="310"/>
      <c r="O2" s="294"/>
      <c r="P2" s="195" t="s">
        <v>14</v>
      </c>
    </row>
    <row r="3" spans="2:26" s="157" customFormat="1" ht="15.75" x14ac:dyDescent="0.25">
      <c r="B3" s="311" t="s">
        <v>187</v>
      </c>
      <c r="C3" s="293"/>
      <c r="D3" s="309"/>
      <c r="E3" s="310"/>
      <c r="F3" s="310"/>
      <c r="G3" s="310"/>
      <c r="H3" s="310"/>
      <c r="I3" s="310"/>
      <c r="J3" s="310"/>
      <c r="K3" s="310"/>
      <c r="L3" s="310"/>
      <c r="M3" s="310"/>
      <c r="N3" s="310"/>
      <c r="O3" s="294"/>
      <c r="P3" s="195"/>
      <c r="Q3" s="295"/>
      <c r="R3" s="295"/>
      <c r="S3" s="295"/>
      <c r="T3" s="295"/>
      <c r="U3" s="295"/>
      <c r="V3" s="295"/>
      <c r="W3" s="295"/>
      <c r="X3" s="295"/>
      <c r="Y3" s="295"/>
      <c r="Z3" s="295"/>
    </row>
    <row r="4" spans="2:26" s="157" customFormat="1" ht="15.75" x14ac:dyDescent="0.25">
      <c r="B4" s="312" t="s">
        <v>576</v>
      </c>
      <c r="C4" s="297"/>
      <c r="D4" s="309"/>
      <c r="E4" s="310"/>
      <c r="F4" s="310"/>
      <c r="G4" s="310"/>
      <c r="H4" s="310"/>
      <c r="I4" s="310"/>
      <c r="J4" s="310"/>
      <c r="K4" s="310"/>
      <c r="L4" s="310"/>
      <c r="M4" s="310"/>
      <c r="N4" s="310"/>
      <c r="O4" s="294"/>
      <c r="P4" s="195"/>
      <c r="Q4" s="295"/>
      <c r="R4" s="295"/>
      <c r="S4" s="295"/>
      <c r="T4" s="295"/>
      <c r="U4" s="295"/>
      <c r="V4" s="295"/>
      <c r="W4" s="295"/>
      <c r="X4" s="295"/>
      <c r="Y4" s="295"/>
      <c r="Z4" s="295"/>
    </row>
    <row r="5" spans="2:26" x14ac:dyDescent="0.2">
      <c r="B5" s="26" t="s">
        <v>9</v>
      </c>
      <c r="C5" s="74"/>
      <c r="D5" s="110"/>
      <c r="E5" s="110"/>
      <c r="F5" s="110"/>
      <c r="G5" s="110"/>
      <c r="H5" s="110"/>
      <c r="I5" s="110"/>
      <c r="J5" s="110"/>
      <c r="K5" s="110"/>
      <c r="L5" s="110"/>
      <c r="M5" s="110"/>
      <c r="N5" s="110"/>
      <c r="O5" s="74"/>
      <c r="P5" s="74"/>
      <c r="Q5" s="6"/>
      <c r="R5" s="6"/>
      <c r="S5" s="6"/>
      <c r="T5" s="6"/>
      <c r="U5" s="6"/>
      <c r="V5" s="6"/>
      <c r="W5" s="6"/>
      <c r="X5" s="6"/>
      <c r="Y5" s="6"/>
      <c r="Z5" s="6"/>
    </row>
    <row r="6" spans="2:26" x14ac:dyDescent="0.2">
      <c r="B6" s="449" t="s">
        <v>56</v>
      </c>
      <c r="C6" s="420" t="s">
        <v>172</v>
      </c>
      <c r="D6" s="420" t="s">
        <v>173</v>
      </c>
      <c r="E6" s="420" t="s">
        <v>174</v>
      </c>
      <c r="F6" s="420" t="s">
        <v>175</v>
      </c>
      <c r="G6" s="420" t="s">
        <v>176</v>
      </c>
      <c r="H6" s="420" t="s">
        <v>177</v>
      </c>
      <c r="I6" s="420" t="s">
        <v>178</v>
      </c>
      <c r="J6" s="420" t="s">
        <v>179</v>
      </c>
      <c r="K6" s="420" t="s">
        <v>180</v>
      </c>
      <c r="L6" s="420" t="s">
        <v>181</v>
      </c>
      <c r="M6" s="420" t="s">
        <v>182</v>
      </c>
      <c r="N6" s="420" t="s">
        <v>183</v>
      </c>
      <c r="O6" s="451" t="s">
        <v>34</v>
      </c>
      <c r="P6" s="74"/>
      <c r="Q6" s="74"/>
      <c r="R6" s="74"/>
      <c r="S6" s="74"/>
      <c r="T6" s="74"/>
      <c r="U6" s="74"/>
      <c r="V6" s="74"/>
      <c r="W6" s="74"/>
      <c r="X6" s="74"/>
      <c r="Y6" s="74"/>
      <c r="Z6" s="74"/>
    </row>
    <row r="7" spans="2:26" x14ac:dyDescent="0.2">
      <c r="B7" s="314" t="s">
        <v>34</v>
      </c>
      <c r="C7" s="111">
        <f t="shared" ref="C7:N7" si="0">SUM(C8:C12)</f>
        <v>212623</v>
      </c>
      <c r="D7" s="111">
        <f t="shared" si="0"/>
        <v>182024</v>
      </c>
      <c r="E7" s="111">
        <f t="shared" si="0"/>
        <v>187121</v>
      </c>
      <c r="F7" s="111">
        <f t="shared" si="0"/>
        <v>176600</v>
      </c>
      <c r="G7" s="111">
        <f t="shared" si="0"/>
        <v>174558</v>
      </c>
      <c r="H7" s="111">
        <f t="shared" si="0"/>
        <v>176434</v>
      </c>
      <c r="I7" s="111">
        <f t="shared" si="0"/>
        <v>191599</v>
      </c>
      <c r="J7" s="111">
        <f t="shared" si="0"/>
        <v>189364</v>
      </c>
      <c r="K7" s="111">
        <f t="shared" si="0"/>
        <v>175798</v>
      </c>
      <c r="L7" s="111">
        <f t="shared" si="0"/>
        <v>0</v>
      </c>
      <c r="M7" s="111">
        <f t="shared" si="0"/>
        <v>0</v>
      </c>
      <c r="N7" s="112">
        <f t="shared" si="0"/>
        <v>0</v>
      </c>
      <c r="O7" s="315">
        <f t="shared" ref="O7:O12" si="1">SUM(C7:N7)</f>
        <v>1666121</v>
      </c>
      <c r="P7" s="81"/>
      <c r="Q7" s="81"/>
      <c r="R7" s="81"/>
      <c r="S7" s="81"/>
      <c r="T7" s="81"/>
      <c r="U7" s="81"/>
      <c r="V7" s="81"/>
      <c r="W7" s="81"/>
      <c r="X7" s="81"/>
      <c r="Y7" s="81"/>
      <c r="Z7" s="81"/>
    </row>
    <row r="8" spans="2:26" x14ac:dyDescent="0.2">
      <c r="B8" s="316" t="s">
        <v>57</v>
      </c>
      <c r="C8" s="28">
        <f>C20+C32</f>
        <v>157818</v>
      </c>
      <c r="D8" s="28">
        <f t="shared" ref="D8:J8" si="2">D20+D32</f>
        <v>136574</v>
      </c>
      <c r="E8" s="28">
        <f t="shared" si="2"/>
        <v>143980</v>
      </c>
      <c r="F8" s="28">
        <f t="shared" si="2"/>
        <v>137357</v>
      </c>
      <c r="G8" s="28">
        <f t="shared" si="2"/>
        <v>136345</v>
      </c>
      <c r="H8" s="28">
        <f t="shared" si="2"/>
        <v>136705</v>
      </c>
      <c r="I8" s="28">
        <f t="shared" si="2"/>
        <v>144677</v>
      </c>
      <c r="J8" s="28">
        <f t="shared" si="2"/>
        <v>146290</v>
      </c>
      <c r="K8" s="29">
        <f t="shared" ref="K8:N8" si="3">+K20+K32</f>
        <v>136664</v>
      </c>
      <c r="L8" s="29">
        <f t="shared" si="3"/>
        <v>0</v>
      </c>
      <c r="M8" s="29">
        <f t="shared" si="3"/>
        <v>0</v>
      </c>
      <c r="N8" s="29">
        <f t="shared" si="3"/>
        <v>0</v>
      </c>
      <c r="O8" s="317">
        <f t="shared" si="1"/>
        <v>1276410</v>
      </c>
      <c r="P8" s="6"/>
      <c r="Q8" s="6"/>
      <c r="R8" s="6"/>
      <c r="S8" s="6"/>
      <c r="T8" s="6"/>
      <c r="U8" s="6"/>
      <c r="V8" s="6"/>
      <c r="W8" s="6"/>
      <c r="X8" s="6"/>
      <c r="Y8" s="6"/>
      <c r="Z8" s="6"/>
    </row>
    <row r="9" spans="2:26" x14ac:dyDescent="0.2">
      <c r="B9" s="316" t="s">
        <v>58</v>
      </c>
      <c r="C9" s="29">
        <f t="shared" ref="C9:I9" si="4">C21+C33</f>
        <v>28262</v>
      </c>
      <c r="D9" s="29">
        <f t="shared" si="4"/>
        <v>23530</v>
      </c>
      <c r="E9" s="29">
        <f t="shared" si="4"/>
        <v>22226</v>
      </c>
      <c r="F9" s="29">
        <f t="shared" si="4"/>
        <v>20167</v>
      </c>
      <c r="G9" s="29">
        <f t="shared" si="4"/>
        <v>19203</v>
      </c>
      <c r="H9" s="29">
        <f t="shared" si="4"/>
        <v>19436</v>
      </c>
      <c r="I9" s="29">
        <f t="shared" si="4"/>
        <v>22865</v>
      </c>
      <c r="J9" s="29">
        <f t="shared" ref="J9:N9" si="5">+J21+J33</f>
        <v>19654</v>
      </c>
      <c r="K9" s="29">
        <f t="shared" si="5"/>
        <v>17697</v>
      </c>
      <c r="L9" s="29">
        <f t="shared" si="5"/>
        <v>0</v>
      </c>
      <c r="M9" s="29">
        <f t="shared" si="5"/>
        <v>0</v>
      </c>
      <c r="N9" s="29">
        <f t="shared" si="5"/>
        <v>0</v>
      </c>
      <c r="O9" s="317">
        <f t="shared" si="1"/>
        <v>193040</v>
      </c>
      <c r="P9" s="6"/>
      <c r="Q9" s="6"/>
      <c r="R9" s="6"/>
      <c r="S9" s="6"/>
      <c r="T9" s="6"/>
      <c r="U9" s="6"/>
      <c r="V9" s="6"/>
      <c r="W9" s="6"/>
      <c r="X9" s="6"/>
      <c r="Y9" s="6"/>
      <c r="Z9" s="6"/>
    </row>
    <row r="10" spans="2:26" x14ac:dyDescent="0.2">
      <c r="B10" s="316" t="s">
        <v>59</v>
      </c>
      <c r="C10" s="29">
        <f t="shared" ref="C10:I10" si="6">C22+C34</f>
        <v>14526</v>
      </c>
      <c r="D10" s="29">
        <f t="shared" si="6"/>
        <v>12278</v>
      </c>
      <c r="E10" s="29">
        <f t="shared" si="6"/>
        <v>12158</v>
      </c>
      <c r="F10" s="29">
        <f t="shared" si="6"/>
        <v>11764</v>
      </c>
      <c r="G10" s="29">
        <f t="shared" si="6"/>
        <v>12238</v>
      </c>
      <c r="H10" s="29">
        <f t="shared" si="6"/>
        <v>12806</v>
      </c>
      <c r="I10" s="29">
        <f t="shared" si="6"/>
        <v>15476</v>
      </c>
      <c r="J10" s="29">
        <f t="shared" ref="J10:N10" si="7">+J22+J34</f>
        <v>14508</v>
      </c>
      <c r="K10" s="29">
        <f t="shared" si="7"/>
        <v>13461</v>
      </c>
      <c r="L10" s="29">
        <f t="shared" si="7"/>
        <v>0</v>
      </c>
      <c r="M10" s="29">
        <f t="shared" si="7"/>
        <v>0</v>
      </c>
      <c r="N10" s="29">
        <f t="shared" si="7"/>
        <v>0</v>
      </c>
      <c r="O10" s="317">
        <f t="shared" si="1"/>
        <v>119215</v>
      </c>
      <c r="P10" s="6"/>
      <c r="Q10" s="6"/>
      <c r="R10" s="6"/>
      <c r="S10" s="6"/>
      <c r="T10" s="6"/>
      <c r="U10" s="6"/>
      <c r="V10" s="6"/>
      <c r="W10" s="6"/>
      <c r="X10" s="6"/>
      <c r="Y10" s="6"/>
      <c r="Z10" s="6"/>
    </row>
    <row r="11" spans="2:26" x14ac:dyDescent="0.2">
      <c r="B11" s="316" t="s">
        <v>60</v>
      </c>
      <c r="C11" s="29">
        <f t="shared" ref="C11:I11" si="8">C23+C35</f>
        <v>10350</v>
      </c>
      <c r="D11" s="29">
        <f t="shared" si="8"/>
        <v>8364</v>
      </c>
      <c r="E11" s="29">
        <f t="shared" si="8"/>
        <v>7669</v>
      </c>
      <c r="F11" s="29">
        <f t="shared" si="8"/>
        <v>6343</v>
      </c>
      <c r="G11" s="29">
        <f t="shared" si="8"/>
        <v>5782</v>
      </c>
      <c r="H11" s="29">
        <f t="shared" si="8"/>
        <v>6390</v>
      </c>
      <c r="I11" s="29">
        <f t="shared" si="8"/>
        <v>7370</v>
      </c>
      <c r="J11" s="29">
        <f t="shared" ref="J11:N11" si="9">+J23+J35</f>
        <v>7784</v>
      </c>
      <c r="K11" s="29">
        <f t="shared" si="9"/>
        <v>6893</v>
      </c>
      <c r="L11" s="29">
        <f t="shared" si="9"/>
        <v>0</v>
      </c>
      <c r="M11" s="29">
        <f t="shared" si="9"/>
        <v>0</v>
      </c>
      <c r="N11" s="29">
        <f t="shared" si="9"/>
        <v>0</v>
      </c>
      <c r="O11" s="317">
        <f t="shared" si="1"/>
        <v>66945</v>
      </c>
      <c r="P11" s="6"/>
      <c r="Q11" s="6"/>
      <c r="R11" s="6"/>
      <c r="S11" s="6"/>
      <c r="T11" s="6"/>
      <c r="U11" s="6"/>
      <c r="V11" s="6"/>
      <c r="W11" s="6"/>
      <c r="X11" s="6"/>
      <c r="Y11" s="6"/>
      <c r="Z11" s="6"/>
    </row>
    <row r="12" spans="2:26" x14ac:dyDescent="0.2">
      <c r="B12" s="318" t="s">
        <v>61</v>
      </c>
      <c r="C12" s="177">
        <f t="shared" ref="C12:I12" si="10">C24+C36</f>
        <v>1667</v>
      </c>
      <c r="D12" s="177">
        <f t="shared" si="10"/>
        <v>1278</v>
      </c>
      <c r="E12" s="177">
        <f t="shared" si="10"/>
        <v>1088</v>
      </c>
      <c r="F12" s="177">
        <f t="shared" si="10"/>
        <v>969</v>
      </c>
      <c r="G12" s="177">
        <f t="shared" si="10"/>
        <v>990</v>
      </c>
      <c r="H12" s="177">
        <f t="shared" si="10"/>
        <v>1097</v>
      </c>
      <c r="I12" s="177">
        <f t="shared" si="10"/>
        <v>1211</v>
      </c>
      <c r="J12" s="177">
        <f t="shared" ref="J12:N12" si="11">+J24+J36</f>
        <v>1128</v>
      </c>
      <c r="K12" s="177">
        <f t="shared" si="11"/>
        <v>1083</v>
      </c>
      <c r="L12" s="177">
        <f t="shared" si="11"/>
        <v>0</v>
      </c>
      <c r="M12" s="177">
        <f t="shared" si="11"/>
        <v>0</v>
      </c>
      <c r="N12" s="177">
        <f t="shared" si="11"/>
        <v>0</v>
      </c>
      <c r="O12" s="319">
        <f t="shared" si="1"/>
        <v>10511</v>
      </c>
      <c r="P12" s="6"/>
      <c r="Q12" s="6"/>
      <c r="R12" s="6"/>
      <c r="S12" s="6"/>
      <c r="T12" s="6"/>
      <c r="U12" s="6"/>
      <c r="V12" s="6"/>
      <c r="W12" s="6"/>
      <c r="X12" s="6"/>
      <c r="Y12" s="6"/>
      <c r="Z12" s="6"/>
    </row>
    <row r="13" spans="2:26" ht="13.5" customHeight="1" x14ac:dyDescent="0.25">
      <c r="B13" s="337" t="s">
        <v>184</v>
      </c>
      <c r="C13" s="27"/>
      <c r="D13" s="100"/>
      <c r="E13" s="100"/>
      <c r="G13" s="20"/>
      <c r="O13" s="82"/>
      <c r="P13" s="82"/>
      <c r="Q13" s="82"/>
      <c r="R13" s="82"/>
      <c r="S13" s="82"/>
      <c r="T13" s="82"/>
      <c r="U13" s="82"/>
      <c r="V13" s="82"/>
      <c r="W13" s="82"/>
      <c r="X13" s="82"/>
      <c r="Y13" s="82"/>
      <c r="Z13" s="82"/>
    </row>
    <row r="14" spans="2:26" ht="12.75" customHeight="1" x14ac:dyDescent="0.25">
      <c r="C14" s="6"/>
      <c r="D14" s="100"/>
      <c r="E14" s="100"/>
      <c r="H14" s="42"/>
      <c r="O14" s="82"/>
      <c r="P14" s="82"/>
      <c r="Q14" s="6"/>
      <c r="R14" s="6"/>
      <c r="S14" s="6"/>
      <c r="T14" s="6"/>
      <c r="U14" s="6"/>
      <c r="V14" s="6"/>
      <c r="W14" s="6"/>
      <c r="X14" s="6"/>
      <c r="Y14" s="6"/>
      <c r="Z14" s="6"/>
    </row>
    <row r="15" spans="2:26" s="157" customFormat="1" ht="20.25" customHeight="1" x14ac:dyDescent="0.25">
      <c r="B15" s="296" t="s">
        <v>185</v>
      </c>
      <c r="C15" s="191"/>
      <c r="D15" s="159"/>
      <c r="E15" s="159"/>
      <c r="F15" s="159"/>
      <c r="G15" s="159"/>
      <c r="H15" s="196"/>
      <c r="I15" s="159"/>
      <c r="J15" s="159"/>
      <c r="K15" s="159"/>
      <c r="L15" s="159"/>
      <c r="M15" s="159"/>
      <c r="N15" s="159"/>
      <c r="O15" s="294"/>
      <c r="P15" s="195"/>
      <c r="Q15" s="295"/>
      <c r="R15" s="295"/>
      <c r="S15" s="295"/>
      <c r="T15" s="295"/>
      <c r="U15" s="295"/>
      <c r="V15" s="295"/>
      <c r="W15" s="295"/>
      <c r="X15" s="295"/>
      <c r="Y15" s="295"/>
      <c r="Z15" s="295"/>
    </row>
    <row r="16" spans="2:26" s="157" customFormat="1" ht="15.75" x14ac:dyDescent="0.25">
      <c r="B16" s="312" t="s">
        <v>576</v>
      </c>
      <c r="C16" s="297"/>
      <c r="D16" s="309"/>
      <c r="E16" s="310"/>
      <c r="F16" s="310"/>
      <c r="G16" s="310"/>
      <c r="H16" s="310"/>
      <c r="I16" s="159"/>
      <c r="J16" s="159"/>
      <c r="K16" s="159"/>
      <c r="L16" s="159"/>
      <c r="M16" s="159"/>
      <c r="N16" s="159"/>
      <c r="O16" s="294"/>
      <c r="P16" s="195"/>
      <c r="Q16" s="295"/>
      <c r="R16" s="295"/>
      <c r="S16" s="295"/>
      <c r="T16" s="295"/>
      <c r="U16" s="295"/>
      <c r="V16" s="295"/>
      <c r="W16" s="295"/>
      <c r="X16" s="295"/>
      <c r="Y16" s="295"/>
      <c r="Z16" s="295"/>
    </row>
    <row r="17" spans="2:26" x14ac:dyDescent="0.2">
      <c r="B17" s="74"/>
      <c r="C17" s="320"/>
      <c r="D17" s="321"/>
      <c r="E17" s="321"/>
      <c r="F17" s="110"/>
      <c r="G17" s="110"/>
      <c r="H17" s="110"/>
      <c r="I17" s="102"/>
      <c r="J17" s="102"/>
      <c r="K17" s="102"/>
      <c r="L17" s="102"/>
      <c r="M17" s="102"/>
      <c r="O17" s="73"/>
      <c r="P17" s="74"/>
      <c r="Q17" s="6"/>
      <c r="R17" s="6"/>
      <c r="S17" s="6"/>
      <c r="T17" s="6"/>
      <c r="U17" s="6"/>
      <c r="V17" s="6"/>
      <c r="W17" s="6"/>
      <c r="X17" s="6"/>
      <c r="Y17" s="6"/>
      <c r="Z17" s="6"/>
    </row>
    <row r="18" spans="2:26" ht="18.75" customHeight="1" x14ac:dyDescent="0.2">
      <c r="B18" s="449" t="s">
        <v>56</v>
      </c>
      <c r="C18" s="420" t="s">
        <v>172</v>
      </c>
      <c r="D18" s="420" t="s">
        <v>173</v>
      </c>
      <c r="E18" s="420" t="s">
        <v>174</v>
      </c>
      <c r="F18" s="420" t="s">
        <v>175</v>
      </c>
      <c r="G18" s="420" t="s">
        <v>176</v>
      </c>
      <c r="H18" s="420" t="s">
        <v>177</v>
      </c>
      <c r="I18" s="420" t="s">
        <v>178</v>
      </c>
      <c r="J18" s="420" t="s">
        <v>179</v>
      </c>
      <c r="K18" s="420" t="s">
        <v>180</v>
      </c>
      <c r="L18" s="420" t="s">
        <v>181</v>
      </c>
      <c r="M18" s="420" t="s">
        <v>182</v>
      </c>
      <c r="N18" s="420" t="s">
        <v>183</v>
      </c>
      <c r="O18" s="451" t="s">
        <v>34</v>
      </c>
      <c r="P18" s="74"/>
      <c r="Q18" s="6"/>
      <c r="R18" s="6"/>
      <c r="S18" s="6"/>
      <c r="T18" s="6"/>
      <c r="U18" s="6"/>
      <c r="V18" s="6"/>
      <c r="W18" s="6"/>
      <c r="X18" s="6"/>
      <c r="Y18" s="6"/>
      <c r="Z18" s="6"/>
    </row>
    <row r="19" spans="2:26" x14ac:dyDescent="0.2">
      <c r="B19" s="308" t="s">
        <v>34</v>
      </c>
      <c r="C19" s="325">
        <f t="shared" ref="C19:L19" si="12">SUM(C20:C24)</f>
        <v>188989</v>
      </c>
      <c r="D19" s="325">
        <f t="shared" si="12"/>
        <v>161873</v>
      </c>
      <c r="E19" s="325">
        <f t="shared" si="12"/>
        <v>167346</v>
      </c>
      <c r="F19" s="325">
        <f t="shared" si="12"/>
        <v>158300</v>
      </c>
      <c r="G19" s="325">
        <f t="shared" si="12"/>
        <v>157472</v>
      </c>
      <c r="H19" s="327">
        <f t="shared" si="12"/>
        <v>158574</v>
      </c>
      <c r="I19" s="327">
        <f t="shared" si="12"/>
        <v>170823</v>
      </c>
      <c r="J19" s="327">
        <f t="shared" si="12"/>
        <v>169784</v>
      </c>
      <c r="K19" s="327">
        <f t="shared" si="12"/>
        <v>157172</v>
      </c>
      <c r="L19" s="327">
        <f t="shared" si="12"/>
        <v>0</v>
      </c>
      <c r="M19" s="327">
        <f t="shared" ref="M19:N19" si="13">SUM(M20:M24)</f>
        <v>0</v>
      </c>
      <c r="N19" s="327">
        <f t="shared" si="13"/>
        <v>0</v>
      </c>
      <c r="O19" s="322">
        <f t="shared" ref="O19:O24" si="14">SUM(C19:N19)</f>
        <v>1490333</v>
      </c>
      <c r="P19" s="74"/>
      <c r="Q19" s="74"/>
      <c r="R19" s="74"/>
      <c r="S19" s="74"/>
      <c r="T19" s="74"/>
      <c r="U19" s="74"/>
      <c r="V19" s="74"/>
      <c r="W19" s="74"/>
      <c r="X19" s="74"/>
      <c r="Y19" s="74"/>
      <c r="Z19" s="74"/>
    </row>
    <row r="20" spans="2:26" ht="17.25" customHeight="1" x14ac:dyDescent="0.2">
      <c r="B20" s="323" t="s">
        <v>57</v>
      </c>
      <c r="C20" s="285">
        <v>148068</v>
      </c>
      <c r="D20" s="285">
        <v>128388</v>
      </c>
      <c r="E20" s="285">
        <v>135970</v>
      </c>
      <c r="F20" s="285">
        <v>129693</v>
      </c>
      <c r="G20" s="285">
        <v>129394</v>
      </c>
      <c r="H20" s="155">
        <v>130006</v>
      </c>
      <c r="I20" s="155">
        <v>136786</v>
      </c>
      <c r="J20" s="155">
        <v>138958</v>
      </c>
      <c r="K20" s="155">
        <v>129851</v>
      </c>
      <c r="L20" s="155"/>
      <c r="M20" s="155"/>
      <c r="N20" s="155"/>
      <c r="O20" s="264">
        <f t="shared" si="14"/>
        <v>1207114</v>
      </c>
      <c r="P20" s="81"/>
      <c r="Q20" s="81"/>
      <c r="R20" s="81"/>
      <c r="S20" s="81"/>
      <c r="T20" s="81"/>
      <c r="U20" s="81"/>
      <c r="V20" s="81"/>
      <c r="W20" s="81"/>
      <c r="X20" s="81"/>
      <c r="Y20" s="81"/>
      <c r="Z20" s="81"/>
    </row>
    <row r="21" spans="2:26" ht="12.75" customHeight="1" x14ac:dyDescent="0.2">
      <c r="B21" s="323" t="s">
        <v>58</v>
      </c>
      <c r="C21" s="285">
        <v>21954</v>
      </c>
      <c r="D21" s="285">
        <v>18376</v>
      </c>
      <c r="E21" s="285">
        <v>17004</v>
      </c>
      <c r="F21" s="285">
        <v>15585</v>
      </c>
      <c r="G21" s="285">
        <v>14934</v>
      </c>
      <c r="H21" s="155">
        <v>15010</v>
      </c>
      <c r="I21" s="155">
        <v>17752</v>
      </c>
      <c r="J21" s="155">
        <v>15044</v>
      </c>
      <c r="K21" s="155">
        <v>13326</v>
      </c>
      <c r="L21" s="155"/>
      <c r="M21" s="155"/>
      <c r="N21" s="155"/>
      <c r="O21" s="264">
        <f t="shared" si="14"/>
        <v>148985</v>
      </c>
      <c r="P21" s="6"/>
      <c r="Q21" s="6"/>
      <c r="R21" s="6"/>
      <c r="S21" s="6"/>
      <c r="T21" s="6"/>
      <c r="U21" s="6"/>
      <c r="V21" s="6"/>
      <c r="W21" s="6"/>
      <c r="X21" s="6"/>
      <c r="Y21" s="6"/>
      <c r="Z21" s="6"/>
    </row>
    <row r="22" spans="2:26" x14ac:dyDescent="0.2">
      <c r="B22" s="323" t="s">
        <v>59</v>
      </c>
      <c r="C22" s="285">
        <v>8366</v>
      </c>
      <c r="D22" s="285">
        <v>6715</v>
      </c>
      <c r="E22" s="285">
        <v>6701</v>
      </c>
      <c r="F22" s="285">
        <v>6716</v>
      </c>
      <c r="G22" s="285">
        <v>7234</v>
      </c>
      <c r="H22" s="155">
        <v>7031</v>
      </c>
      <c r="I22" s="155">
        <v>8857</v>
      </c>
      <c r="J22" s="155">
        <v>7948</v>
      </c>
      <c r="K22" s="155">
        <v>7148</v>
      </c>
      <c r="L22" s="155"/>
      <c r="M22" s="155"/>
      <c r="N22" s="155"/>
      <c r="O22" s="264">
        <f t="shared" si="14"/>
        <v>66716</v>
      </c>
      <c r="P22" s="6"/>
      <c r="Q22" s="6"/>
      <c r="R22" s="6"/>
      <c r="S22" s="6"/>
      <c r="T22" s="6"/>
      <c r="U22" s="6"/>
      <c r="V22" s="6"/>
      <c r="W22" s="6"/>
      <c r="X22" s="6"/>
      <c r="Y22" s="6"/>
      <c r="Z22" s="6"/>
    </row>
    <row r="23" spans="2:26" x14ac:dyDescent="0.2">
      <c r="B23" s="323" t="s">
        <v>60</v>
      </c>
      <c r="C23" s="285">
        <v>9050</v>
      </c>
      <c r="D23" s="285">
        <v>7224</v>
      </c>
      <c r="E23" s="285">
        <v>6671</v>
      </c>
      <c r="F23" s="285">
        <v>5412</v>
      </c>
      <c r="G23" s="285">
        <v>4991</v>
      </c>
      <c r="H23" s="155">
        <v>5502</v>
      </c>
      <c r="I23" s="155">
        <v>6329</v>
      </c>
      <c r="J23" s="155">
        <v>6801</v>
      </c>
      <c r="K23" s="155">
        <v>5846</v>
      </c>
      <c r="L23" s="155"/>
      <c r="M23" s="155"/>
      <c r="N23" s="155"/>
      <c r="O23" s="264">
        <f t="shared" si="14"/>
        <v>57826</v>
      </c>
      <c r="P23" s="6"/>
      <c r="Q23" s="6"/>
      <c r="R23" s="6"/>
      <c r="S23" s="6"/>
      <c r="T23" s="6"/>
      <c r="U23" s="6"/>
      <c r="V23" s="6"/>
      <c r="W23" s="6"/>
      <c r="X23" s="6"/>
      <c r="Y23" s="6"/>
      <c r="Z23" s="6"/>
    </row>
    <row r="24" spans="2:26" x14ac:dyDescent="0.2">
      <c r="B24" s="324" t="s">
        <v>61</v>
      </c>
      <c r="C24" s="326">
        <v>1551</v>
      </c>
      <c r="D24" s="326">
        <v>1170</v>
      </c>
      <c r="E24" s="326">
        <v>1000</v>
      </c>
      <c r="F24" s="326">
        <v>894</v>
      </c>
      <c r="G24" s="326">
        <v>919</v>
      </c>
      <c r="H24" s="328">
        <v>1025</v>
      </c>
      <c r="I24" s="328">
        <v>1099</v>
      </c>
      <c r="J24" s="328">
        <v>1033</v>
      </c>
      <c r="K24" s="328">
        <v>1001</v>
      </c>
      <c r="L24" s="328"/>
      <c r="M24" s="328"/>
      <c r="N24" s="328"/>
      <c r="O24" s="265">
        <f t="shared" si="14"/>
        <v>9692</v>
      </c>
      <c r="P24" s="6"/>
      <c r="Q24" s="6"/>
      <c r="R24" s="6"/>
      <c r="S24" s="6"/>
      <c r="T24" s="6"/>
      <c r="U24" s="6"/>
      <c r="V24" s="6"/>
      <c r="W24" s="6"/>
      <c r="X24" s="6"/>
      <c r="Y24" s="6"/>
      <c r="Z24" s="6"/>
    </row>
    <row r="25" spans="2:26" ht="12.75" customHeight="1" x14ac:dyDescent="0.25">
      <c r="B25" s="337" t="s">
        <v>184</v>
      </c>
      <c r="C25" s="6"/>
      <c r="D25" s="100"/>
      <c r="E25" s="100"/>
      <c r="H25" s="42"/>
      <c r="O25" s="82"/>
      <c r="P25" s="82"/>
      <c r="Q25" s="82"/>
      <c r="R25" s="82"/>
      <c r="S25" s="82"/>
      <c r="T25" s="82"/>
      <c r="U25" s="82"/>
      <c r="V25" s="82"/>
      <c r="W25" s="82"/>
      <c r="X25" s="82"/>
      <c r="Y25" s="82"/>
      <c r="Z25" s="82"/>
    </row>
    <row r="26" spans="2:26" ht="15" x14ac:dyDescent="0.25">
      <c r="B26" s="6"/>
      <c r="C26" s="6"/>
      <c r="D26" s="100"/>
      <c r="E26" s="100"/>
      <c r="H26" s="42"/>
      <c r="O26" s="26"/>
      <c r="P26" s="82"/>
      <c r="Q26" s="6"/>
      <c r="R26" s="6"/>
      <c r="S26" s="6"/>
      <c r="T26" s="6"/>
      <c r="U26" s="6"/>
      <c r="V26" s="6"/>
      <c r="W26" s="6"/>
      <c r="X26" s="6"/>
      <c r="Y26" s="6"/>
      <c r="Z26" s="6"/>
    </row>
    <row r="27" spans="2:26" s="157" customFormat="1" ht="15" x14ac:dyDescent="0.25">
      <c r="B27" s="296" t="s">
        <v>186</v>
      </c>
      <c r="C27" s="191"/>
      <c r="D27" s="159"/>
      <c r="E27" s="159"/>
      <c r="F27" s="159"/>
      <c r="G27" s="159"/>
      <c r="H27" s="196"/>
      <c r="I27" s="159"/>
      <c r="J27" s="159"/>
      <c r="K27" s="159"/>
      <c r="L27" s="159"/>
      <c r="M27" s="159"/>
      <c r="N27" s="159"/>
      <c r="O27" s="295"/>
      <c r="P27" s="295"/>
      <c r="Q27" s="295"/>
      <c r="R27" s="295"/>
      <c r="S27" s="295"/>
      <c r="T27" s="295"/>
      <c r="U27" s="295"/>
      <c r="V27" s="295"/>
      <c r="W27" s="295"/>
      <c r="X27" s="295"/>
      <c r="Y27" s="295"/>
      <c r="Z27" s="295"/>
    </row>
    <row r="28" spans="2:26" s="157" customFormat="1" ht="15.75" x14ac:dyDescent="0.25">
      <c r="B28" s="312" t="s">
        <v>576</v>
      </c>
      <c r="C28" s="297"/>
      <c r="D28" s="309"/>
      <c r="E28" s="310"/>
      <c r="F28" s="310"/>
      <c r="G28" s="310"/>
      <c r="H28" s="310"/>
      <c r="I28" s="159"/>
      <c r="J28" s="159"/>
      <c r="K28" s="159"/>
      <c r="L28" s="159"/>
      <c r="M28" s="159"/>
      <c r="N28" s="159"/>
      <c r="O28" s="295"/>
      <c r="P28" s="313"/>
      <c r="Q28" s="295"/>
      <c r="R28" s="295"/>
      <c r="S28" s="295"/>
      <c r="T28" s="295"/>
      <c r="U28" s="295"/>
      <c r="V28" s="295"/>
      <c r="W28" s="295"/>
      <c r="X28" s="295"/>
      <c r="Y28" s="295"/>
      <c r="Z28" s="295"/>
    </row>
    <row r="29" spans="2:26" ht="13.5" thickBot="1" x14ac:dyDescent="0.25">
      <c r="B29" s="74"/>
      <c r="C29" s="74"/>
      <c r="D29" s="113"/>
      <c r="E29" s="113"/>
      <c r="F29" s="110"/>
      <c r="G29" s="110"/>
      <c r="H29" s="110"/>
      <c r="I29" s="102"/>
      <c r="J29" s="102"/>
      <c r="K29" s="102"/>
      <c r="L29" s="102"/>
      <c r="M29" s="102"/>
      <c r="O29" s="6"/>
      <c r="P29" s="6"/>
      <c r="Q29" s="6"/>
      <c r="R29" s="6"/>
      <c r="S29" s="6"/>
      <c r="T29" s="6"/>
      <c r="U29" s="6"/>
      <c r="V29" s="6"/>
      <c r="W29" s="6"/>
      <c r="X29" s="6"/>
      <c r="Y29" s="6"/>
      <c r="Z29" s="6"/>
    </row>
    <row r="30" spans="2:26" ht="15.75" thickTop="1" x14ac:dyDescent="0.25">
      <c r="B30" s="449" t="s">
        <v>56</v>
      </c>
      <c r="C30" s="420" t="s">
        <v>172</v>
      </c>
      <c r="D30" s="420" t="s">
        <v>173</v>
      </c>
      <c r="E30" s="420" t="s">
        <v>174</v>
      </c>
      <c r="F30" s="420" t="s">
        <v>175</v>
      </c>
      <c r="G30" s="420" t="s">
        <v>176</v>
      </c>
      <c r="H30" s="420" t="s">
        <v>177</v>
      </c>
      <c r="I30" s="420" t="s">
        <v>178</v>
      </c>
      <c r="J30" s="420" t="s">
        <v>179</v>
      </c>
      <c r="K30" s="420" t="s">
        <v>180</v>
      </c>
      <c r="L30" s="420" t="s">
        <v>181</v>
      </c>
      <c r="M30" s="420" t="s">
        <v>182</v>
      </c>
      <c r="N30" s="420" t="s">
        <v>183</v>
      </c>
      <c r="O30" s="451" t="s">
        <v>34</v>
      </c>
      <c r="P30" s="82"/>
      <c r="Q30" s="6"/>
      <c r="R30" s="6"/>
      <c r="S30" s="6"/>
      <c r="T30" s="6"/>
      <c r="U30" s="6"/>
      <c r="V30" s="6"/>
      <c r="W30" s="6"/>
      <c r="X30" s="6"/>
      <c r="Y30" s="6"/>
      <c r="Z30" s="6"/>
    </row>
    <row r="31" spans="2:26" x14ac:dyDescent="0.2">
      <c r="B31" s="308" t="s">
        <v>34</v>
      </c>
      <c r="C31" s="325">
        <f t="shared" ref="C31:N31" si="15">SUM(C32:C36)</f>
        <v>23634</v>
      </c>
      <c r="D31" s="325">
        <f t="shared" si="15"/>
        <v>20151</v>
      </c>
      <c r="E31" s="325">
        <f t="shared" si="15"/>
        <v>19775</v>
      </c>
      <c r="F31" s="325">
        <f t="shared" si="15"/>
        <v>18300</v>
      </c>
      <c r="G31" s="327">
        <f t="shared" si="15"/>
        <v>17086</v>
      </c>
      <c r="H31" s="327">
        <f t="shared" si="15"/>
        <v>17860</v>
      </c>
      <c r="I31" s="327">
        <f t="shared" si="15"/>
        <v>20776</v>
      </c>
      <c r="J31" s="327">
        <f t="shared" si="15"/>
        <v>19580</v>
      </c>
      <c r="K31" s="327">
        <f t="shared" si="15"/>
        <v>18626</v>
      </c>
      <c r="L31" s="327">
        <f t="shared" si="15"/>
        <v>0</v>
      </c>
      <c r="M31" s="327">
        <f t="shared" si="15"/>
        <v>0</v>
      </c>
      <c r="N31" s="327">
        <f t="shared" si="15"/>
        <v>0</v>
      </c>
      <c r="O31" s="322">
        <f t="shared" ref="O31:O36" si="16">SUM(C31:N31)</f>
        <v>175788</v>
      </c>
      <c r="P31" s="6"/>
      <c r="Q31" s="6"/>
      <c r="R31" s="6"/>
      <c r="S31" s="6"/>
      <c r="T31" s="6"/>
      <c r="U31" s="6"/>
      <c r="V31" s="6"/>
      <c r="W31" s="6"/>
      <c r="X31" s="6"/>
      <c r="Y31" s="6"/>
      <c r="Z31" s="6"/>
    </row>
    <row r="32" spans="2:26" ht="15" x14ac:dyDescent="0.25">
      <c r="B32" s="323" t="s">
        <v>57</v>
      </c>
      <c r="C32" s="285">
        <v>9750</v>
      </c>
      <c r="D32" s="285">
        <v>8186</v>
      </c>
      <c r="E32" s="285">
        <v>8010</v>
      </c>
      <c r="F32" s="285">
        <v>7664</v>
      </c>
      <c r="G32" s="285">
        <v>6951</v>
      </c>
      <c r="H32" s="155">
        <v>6699</v>
      </c>
      <c r="I32" s="155">
        <v>7891</v>
      </c>
      <c r="J32" s="155">
        <v>7332</v>
      </c>
      <c r="K32" s="155">
        <v>6813</v>
      </c>
      <c r="L32" s="155"/>
      <c r="M32" s="155"/>
      <c r="N32" s="155"/>
      <c r="O32" s="264">
        <f t="shared" si="16"/>
        <v>69296</v>
      </c>
      <c r="P32" s="82"/>
      <c r="Q32" s="27"/>
      <c r="R32" s="27"/>
      <c r="S32" s="6"/>
      <c r="T32" s="6"/>
      <c r="U32" s="6"/>
      <c r="V32" s="6"/>
      <c r="W32" s="6"/>
      <c r="X32" s="6"/>
      <c r="Y32" s="6"/>
      <c r="Z32" s="6"/>
    </row>
    <row r="33" spans="1:26" x14ac:dyDescent="0.2">
      <c r="B33" s="323" t="s">
        <v>58</v>
      </c>
      <c r="C33" s="285">
        <v>6308</v>
      </c>
      <c r="D33" s="285">
        <v>5154</v>
      </c>
      <c r="E33" s="285">
        <v>5222</v>
      </c>
      <c r="F33" s="285">
        <v>4582</v>
      </c>
      <c r="G33" s="285">
        <v>4269</v>
      </c>
      <c r="H33" s="155">
        <v>4426</v>
      </c>
      <c r="I33" s="155">
        <v>5113</v>
      </c>
      <c r="J33" s="155">
        <v>4610</v>
      </c>
      <c r="K33" s="155">
        <v>4371</v>
      </c>
      <c r="L33" s="155"/>
      <c r="M33" s="155"/>
      <c r="N33" s="155"/>
      <c r="O33" s="264">
        <f t="shared" si="16"/>
        <v>44055</v>
      </c>
      <c r="P33" s="6"/>
      <c r="Q33" s="27"/>
      <c r="R33" s="27"/>
      <c r="S33" s="6"/>
      <c r="T33" s="6"/>
      <c r="U33" s="6"/>
      <c r="V33" s="6"/>
      <c r="W33" s="6"/>
      <c r="X33" s="6"/>
      <c r="Y33" s="6"/>
      <c r="Z33" s="6"/>
    </row>
    <row r="34" spans="1:26" ht="15" x14ac:dyDescent="0.25">
      <c r="B34" s="323" t="s">
        <v>59</v>
      </c>
      <c r="C34" s="285">
        <v>6160</v>
      </c>
      <c r="D34" s="285">
        <v>5563</v>
      </c>
      <c r="E34" s="285">
        <v>5457</v>
      </c>
      <c r="F34" s="285">
        <v>5048</v>
      </c>
      <c r="G34" s="285">
        <v>5004</v>
      </c>
      <c r="H34" s="155">
        <v>5775</v>
      </c>
      <c r="I34" s="155">
        <v>6619</v>
      </c>
      <c r="J34" s="155">
        <v>6560</v>
      </c>
      <c r="K34" s="155">
        <v>6313</v>
      </c>
      <c r="L34" s="155"/>
      <c r="M34" s="155"/>
      <c r="N34" s="155"/>
      <c r="O34" s="264">
        <f t="shared" si="16"/>
        <v>52499</v>
      </c>
      <c r="P34" s="82"/>
      <c r="Q34" s="27"/>
      <c r="R34" s="27"/>
      <c r="S34" s="6"/>
      <c r="T34" s="6"/>
      <c r="U34" s="6"/>
      <c r="V34" s="6"/>
      <c r="W34" s="6"/>
      <c r="X34" s="6"/>
      <c r="Y34" s="6"/>
      <c r="Z34" s="6"/>
    </row>
    <row r="35" spans="1:26" ht="15" x14ac:dyDescent="0.25">
      <c r="B35" s="323" t="s">
        <v>60</v>
      </c>
      <c r="C35" s="285">
        <v>1300</v>
      </c>
      <c r="D35" s="285">
        <v>1140</v>
      </c>
      <c r="E35" s="285">
        <v>998</v>
      </c>
      <c r="F35" s="285">
        <v>931</v>
      </c>
      <c r="G35" s="285">
        <v>791</v>
      </c>
      <c r="H35" s="155">
        <v>888</v>
      </c>
      <c r="I35" s="155">
        <v>1041</v>
      </c>
      <c r="J35" s="155">
        <v>983</v>
      </c>
      <c r="K35" s="155">
        <v>1047</v>
      </c>
      <c r="L35" s="155"/>
      <c r="M35" s="155"/>
      <c r="N35" s="155"/>
      <c r="O35" s="264">
        <f t="shared" si="16"/>
        <v>9119</v>
      </c>
      <c r="P35" s="82"/>
      <c r="Q35" s="27"/>
      <c r="R35" s="27"/>
      <c r="S35" s="6"/>
      <c r="T35" s="6"/>
      <c r="U35" s="6"/>
      <c r="V35" s="6"/>
      <c r="W35" s="6"/>
      <c r="X35" s="6"/>
      <c r="Y35" s="6"/>
      <c r="Z35" s="6"/>
    </row>
    <row r="36" spans="1:26" ht="15" x14ac:dyDescent="0.25">
      <c r="B36" s="324" t="s">
        <v>61</v>
      </c>
      <c r="C36" s="326">
        <v>116</v>
      </c>
      <c r="D36" s="326">
        <v>108</v>
      </c>
      <c r="E36" s="326">
        <v>88</v>
      </c>
      <c r="F36" s="326">
        <v>75</v>
      </c>
      <c r="G36" s="326">
        <v>71</v>
      </c>
      <c r="H36" s="328">
        <v>72</v>
      </c>
      <c r="I36" s="328">
        <v>112</v>
      </c>
      <c r="J36" s="328">
        <v>95</v>
      </c>
      <c r="K36" s="328">
        <v>82</v>
      </c>
      <c r="L36" s="328"/>
      <c r="M36" s="328"/>
      <c r="N36" s="328"/>
      <c r="O36" s="265">
        <f t="shared" si="16"/>
        <v>819</v>
      </c>
      <c r="P36" s="82"/>
      <c r="Q36" s="27"/>
      <c r="R36" s="27"/>
      <c r="S36" s="6"/>
      <c r="T36" s="6"/>
      <c r="U36" s="6"/>
      <c r="V36" s="6"/>
      <c r="W36" s="6"/>
      <c r="X36" s="6"/>
      <c r="Y36" s="6"/>
      <c r="Z36" s="6"/>
    </row>
    <row r="37" spans="1:26" ht="15" x14ac:dyDescent="0.25">
      <c r="B37" s="337" t="s">
        <v>184</v>
      </c>
      <c r="C37" s="27"/>
      <c r="D37" s="100"/>
      <c r="E37" s="100"/>
      <c r="G37" s="20"/>
      <c r="O37" s="13"/>
      <c r="P37" s="82"/>
      <c r="Q37" s="27"/>
      <c r="R37" s="27"/>
      <c r="S37" s="6"/>
      <c r="T37" s="6"/>
      <c r="U37" s="6"/>
      <c r="V37" s="6"/>
      <c r="W37" s="6"/>
      <c r="X37" s="6"/>
      <c r="Y37" s="6"/>
      <c r="Z37" s="6"/>
    </row>
    <row r="38" spans="1:26" ht="15" x14ac:dyDescent="0.25">
      <c r="C38" s="6"/>
      <c r="D38" s="100"/>
      <c r="E38" s="100"/>
      <c r="H38" s="42"/>
      <c r="O38" s="6"/>
      <c r="P38" s="82"/>
      <c r="Q38" s="6"/>
      <c r="R38" s="6"/>
      <c r="S38" s="6"/>
      <c r="T38" s="6"/>
      <c r="U38" s="6"/>
      <c r="V38" s="6"/>
      <c r="W38" s="6"/>
      <c r="X38" s="6"/>
      <c r="Y38" s="6"/>
      <c r="Z38" s="6"/>
    </row>
    <row r="39" spans="1:26" x14ac:dyDescent="0.2">
      <c r="A39" s="6"/>
      <c r="B39" s="6"/>
      <c r="C39" s="6"/>
      <c r="D39" s="100"/>
      <c r="E39" s="100"/>
      <c r="F39" s="100"/>
      <c r="G39" s="100"/>
      <c r="H39" s="100"/>
      <c r="I39" s="100"/>
      <c r="J39" s="100"/>
      <c r="K39" s="100"/>
      <c r="L39" s="100"/>
      <c r="M39" s="100"/>
      <c r="N39" s="100"/>
      <c r="O39" s="6"/>
      <c r="P39" s="6"/>
    </row>
    <row r="40" spans="1:26" s="157" customFormat="1" ht="15" x14ac:dyDescent="0.25">
      <c r="A40" s="295"/>
      <c r="B40" s="311" t="s">
        <v>188</v>
      </c>
      <c r="C40" s="191"/>
      <c r="D40" s="159"/>
      <c r="E40" s="159"/>
      <c r="F40" s="159"/>
      <c r="G40" s="159"/>
      <c r="H40" s="159"/>
      <c r="I40" s="159"/>
      <c r="J40" s="159"/>
      <c r="K40" s="159"/>
      <c r="L40" s="159"/>
      <c r="M40" s="159"/>
      <c r="N40" s="159"/>
      <c r="P40" s="295"/>
    </row>
    <row r="41" spans="1:26" s="157" customFormat="1" ht="15" x14ac:dyDescent="0.25">
      <c r="A41" s="295"/>
      <c r="B41" s="312" t="s">
        <v>576</v>
      </c>
      <c r="C41" s="191"/>
      <c r="D41" s="159"/>
      <c r="E41" s="159"/>
      <c r="F41" s="159"/>
      <c r="G41" s="159"/>
      <c r="H41" s="159"/>
      <c r="I41" s="159"/>
      <c r="J41" s="159"/>
      <c r="K41" s="159"/>
      <c r="L41" s="159"/>
      <c r="M41" s="159"/>
      <c r="N41" s="159"/>
      <c r="O41" s="191"/>
      <c r="P41" s="295"/>
    </row>
    <row r="42" spans="1:26" x14ac:dyDescent="0.2">
      <c r="A42" s="6"/>
      <c r="B42" s="83"/>
      <c r="C42" s="5"/>
      <c r="D42" s="102"/>
      <c r="E42" s="102"/>
      <c r="F42" s="102"/>
      <c r="G42" s="102"/>
      <c r="H42" s="102"/>
      <c r="I42" s="102"/>
      <c r="J42" s="102"/>
      <c r="K42" s="102"/>
      <c r="L42" s="102"/>
      <c r="M42" s="102"/>
      <c r="N42" s="102"/>
      <c r="O42" s="5"/>
      <c r="P42" s="6"/>
    </row>
    <row r="43" spans="1:26" x14ac:dyDescent="0.2">
      <c r="A43" s="6"/>
      <c r="B43" s="74"/>
      <c r="P43" s="6"/>
    </row>
    <row r="44" spans="1:26" x14ac:dyDescent="0.2">
      <c r="A44" s="6"/>
      <c r="B44" s="449" t="s">
        <v>56</v>
      </c>
      <c r="C44" s="420" t="s">
        <v>172</v>
      </c>
      <c r="D44" s="420" t="s">
        <v>173</v>
      </c>
      <c r="E44" s="420" t="s">
        <v>174</v>
      </c>
      <c r="F44" s="420" t="s">
        <v>175</v>
      </c>
      <c r="G44" s="420" t="s">
        <v>176</v>
      </c>
      <c r="H44" s="420" t="s">
        <v>177</v>
      </c>
      <c r="I44" s="420" t="s">
        <v>178</v>
      </c>
      <c r="J44" s="420" t="s">
        <v>179</v>
      </c>
      <c r="K44" s="420" t="s">
        <v>180</v>
      </c>
      <c r="L44" s="420" t="s">
        <v>181</v>
      </c>
      <c r="M44" s="420" t="s">
        <v>182</v>
      </c>
      <c r="N44" s="420" t="s">
        <v>183</v>
      </c>
      <c r="O44" s="451" t="s">
        <v>34</v>
      </c>
      <c r="P44" s="6"/>
    </row>
    <row r="45" spans="1:26" x14ac:dyDescent="0.2">
      <c r="A45" s="6"/>
      <c r="B45" s="323" t="s">
        <v>57</v>
      </c>
      <c r="C45" s="303">
        <v>15</v>
      </c>
      <c r="D45" s="303">
        <v>13</v>
      </c>
      <c r="E45" s="303">
        <v>18</v>
      </c>
      <c r="F45" s="303">
        <v>26</v>
      </c>
      <c r="G45" s="303">
        <v>19</v>
      </c>
      <c r="H45" s="277">
        <v>10</v>
      </c>
      <c r="I45" s="277">
        <v>19</v>
      </c>
      <c r="J45" s="277">
        <v>22</v>
      </c>
      <c r="K45" s="277">
        <v>6</v>
      </c>
      <c r="L45" s="277"/>
      <c r="M45" s="277"/>
      <c r="N45" s="277"/>
      <c r="O45" s="331">
        <f>SUM(C45:N45)</f>
        <v>148</v>
      </c>
      <c r="P45" s="6"/>
    </row>
    <row r="46" spans="1:26" x14ac:dyDescent="0.2">
      <c r="A46" s="6"/>
      <c r="B46" s="323" t="s">
        <v>58</v>
      </c>
      <c r="C46" s="303">
        <v>4</v>
      </c>
      <c r="D46" s="303">
        <v>0</v>
      </c>
      <c r="E46" s="303">
        <v>1</v>
      </c>
      <c r="F46" s="303">
        <v>6</v>
      </c>
      <c r="G46" s="303">
        <v>1</v>
      </c>
      <c r="H46" s="277">
        <v>0</v>
      </c>
      <c r="I46" s="277">
        <v>2</v>
      </c>
      <c r="J46" s="277">
        <v>4</v>
      </c>
      <c r="K46" s="277">
        <v>2</v>
      </c>
      <c r="L46" s="277"/>
      <c r="M46" s="277"/>
      <c r="N46" s="277"/>
      <c r="O46" s="331">
        <f>SUM(C46:N46)</f>
        <v>20</v>
      </c>
      <c r="P46" s="6"/>
    </row>
    <row r="47" spans="1:26" x14ac:dyDescent="0.2">
      <c r="A47" s="6"/>
      <c r="B47" s="323" t="s">
        <v>59</v>
      </c>
      <c r="C47" s="303">
        <v>0</v>
      </c>
      <c r="D47" s="303">
        <v>4</v>
      </c>
      <c r="E47" s="303">
        <v>0</v>
      </c>
      <c r="F47" s="303">
        <v>0</v>
      </c>
      <c r="G47" s="303">
        <v>0</v>
      </c>
      <c r="H47" s="277">
        <v>0</v>
      </c>
      <c r="I47" s="277">
        <v>0</v>
      </c>
      <c r="J47" s="277">
        <v>0</v>
      </c>
      <c r="K47" s="277">
        <v>0</v>
      </c>
      <c r="L47" s="277"/>
      <c r="M47" s="277"/>
      <c r="N47" s="277"/>
      <c r="O47" s="331">
        <f>SUM(C47:N47)</f>
        <v>4</v>
      </c>
      <c r="P47" s="6"/>
    </row>
    <row r="48" spans="1:26" x14ac:dyDescent="0.2">
      <c r="A48" s="6"/>
      <c r="B48" s="323" t="s">
        <v>60</v>
      </c>
      <c r="C48" s="303">
        <v>0</v>
      </c>
      <c r="D48" s="303">
        <v>0</v>
      </c>
      <c r="E48" s="303">
        <v>0</v>
      </c>
      <c r="F48" s="303">
        <v>0</v>
      </c>
      <c r="G48" s="303">
        <v>0</v>
      </c>
      <c r="H48" s="277">
        <v>0</v>
      </c>
      <c r="I48" s="277">
        <v>0</v>
      </c>
      <c r="J48" s="277">
        <v>0</v>
      </c>
      <c r="K48" s="277">
        <v>0</v>
      </c>
      <c r="L48" s="277"/>
      <c r="M48" s="277"/>
      <c r="N48" s="277"/>
      <c r="O48" s="331">
        <f>SUM(C48:N48)</f>
        <v>0</v>
      </c>
      <c r="P48" s="6"/>
    </row>
    <row r="49" spans="1:16" x14ac:dyDescent="0.2">
      <c r="A49" s="6"/>
      <c r="B49" s="324" t="s">
        <v>61</v>
      </c>
      <c r="C49" s="332">
        <v>0</v>
      </c>
      <c r="D49" s="332">
        <v>0</v>
      </c>
      <c r="E49" s="332">
        <v>0</v>
      </c>
      <c r="F49" s="332">
        <v>0</v>
      </c>
      <c r="G49" s="332">
        <v>0</v>
      </c>
      <c r="H49" s="335">
        <v>0</v>
      </c>
      <c r="I49" s="335">
        <v>0</v>
      </c>
      <c r="J49" s="335">
        <v>0</v>
      </c>
      <c r="K49" s="335">
        <v>0</v>
      </c>
      <c r="L49" s="335"/>
      <c r="M49" s="335"/>
      <c r="N49" s="335"/>
      <c r="O49" s="333">
        <f>SUM(C49:N49)</f>
        <v>0</v>
      </c>
      <c r="P49" s="6"/>
    </row>
    <row r="50" spans="1:16" ht="15" x14ac:dyDescent="0.25">
      <c r="A50" s="6"/>
      <c r="B50" s="329" t="s">
        <v>34</v>
      </c>
      <c r="C50" s="334">
        <f t="shared" ref="C50:O50" si="17">SUM(C45:C49)</f>
        <v>19</v>
      </c>
      <c r="D50" s="334">
        <f t="shared" si="17"/>
        <v>17</v>
      </c>
      <c r="E50" s="334">
        <f t="shared" si="17"/>
        <v>19</v>
      </c>
      <c r="F50" s="334">
        <f t="shared" si="17"/>
        <v>32</v>
      </c>
      <c r="G50" s="334">
        <f t="shared" si="17"/>
        <v>20</v>
      </c>
      <c r="H50" s="336">
        <f t="shared" si="17"/>
        <v>10</v>
      </c>
      <c r="I50" s="336">
        <f t="shared" si="17"/>
        <v>21</v>
      </c>
      <c r="J50" s="336">
        <f t="shared" si="17"/>
        <v>26</v>
      </c>
      <c r="K50" s="336">
        <f t="shared" si="17"/>
        <v>8</v>
      </c>
      <c r="L50" s="336">
        <f t="shared" si="17"/>
        <v>0</v>
      </c>
      <c r="M50" s="336">
        <f t="shared" si="17"/>
        <v>0</v>
      </c>
      <c r="N50" s="336">
        <f t="shared" si="17"/>
        <v>0</v>
      </c>
      <c r="O50" s="333">
        <f t="shared" si="17"/>
        <v>172</v>
      </c>
      <c r="P50" s="6"/>
    </row>
    <row r="51" spans="1:16" x14ac:dyDescent="0.2">
      <c r="A51" s="6"/>
      <c r="B51" s="6"/>
      <c r="C51" s="6"/>
      <c r="D51" s="100"/>
      <c r="E51" s="100"/>
      <c r="F51" s="100"/>
      <c r="G51" s="100"/>
      <c r="H51" s="100"/>
      <c r="I51" s="100"/>
      <c r="J51" s="100"/>
      <c r="K51" s="100"/>
      <c r="L51" s="100"/>
      <c r="M51" s="100"/>
      <c r="N51" s="100"/>
      <c r="O51" s="6"/>
      <c r="P51" s="6"/>
    </row>
    <row r="52" spans="1:16" x14ac:dyDescent="0.2">
      <c r="O52" s="26" t="s">
        <v>9</v>
      </c>
      <c r="P52" s="6"/>
    </row>
  </sheetData>
  <phoneticPr fontId="0" type="noConversion"/>
  <hyperlinks>
    <hyperlink ref="B5" location="INDICE!C3" display="Volver al Indice"/>
    <hyperlink ref="B30" location="INDICE!C3" display="Volver al Indice"/>
    <hyperlink ref="O52" location="INDICE!C3" display="Volver al Indice"/>
  </hyperlinks>
  <printOptions horizontalCentered="1"/>
  <pageMargins left="0.19685039370078741" right="0.19685039370078741" top="0.78740157480314965" bottom="0.98425196850393704" header="0" footer="0"/>
  <headerFooter alignWithMargins="0"/>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enableFormatConditionsCalculation="0">
    <pageSetUpPr fitToPage="1"/>
  </sheetPr>
  <dimension ref="A2:Z53"/>
  <sheetViews>
    <sheetView zoomScaleNormal="100" zoomScalePageLayoutView="125" workbookViewId="0">
      <selection activeCell="C46" sqref="C46:K50"/>
    </sheetView>
  </sheetViews>
  <sheetFormatPr baseColWidth="10" defaultColWidth="10.85546875" defaultRowHeight="12.75" x14ac:dyDescent="0.2"/>
  <cols>
    <col min="1" max="1" width="5.28515625" style="3" customWidth="1"/>
    <col min="2" max="2" width="15.42578125" style="3" customWidth="1"/>
    <col min="3" max="3" width="12.42578125" style="22" customWidth="1"/>
    <col min="4" max="4" width="12.140625" style="22" customWidth="1"/>
    <col min="5" max="6" width="12.42578125" style="22" customWidth="1"/>
    <col min="7" max="7" width="12.7109375" style="22" customWidth="1"/>
    <col min="8" max="8" width="12.140625" style="22" customWidth="1"/>
    <col min="9" max="11" width="12.42578125" style="22" customWidth="1"/>
    <col min="12" max="12" width="12.140625" style="22" customWidth="1"/>
    <col min="13" max="13" width="13.42578125" style="22" customWidth="1"/>
    <col min="14" max="14" width="12.42578125" style="22" customWidth="1"/>
    <col min="15" max="15" width="14.28515625" style="22" customWidth="1"/>
    <col min="16" max="16" width="11.42578125" style="3" customWidth="1"/>
    <col min="17" max="16384" width="10.85546875" style="3"/>
  </cols>
  <sheetData>
    <row r="2" spans="2:26" ht="15.75" x14ac:dyDescent="0.25">
      <c r="B2" s="72" t="s">
        <v>14</v>
      </c>
      <c r="C2" s="114"/>
      <c r="D2" s="114"/>
      <c r="E2" s="109"/>
      <c r="F2" s="109"/>
      <c r="G2" s="109"/>
      <c r="H2" s="109"/>
      <c r="I2" s="109"/>
      <c r="J2" s="109"/>
      <c r="K2" s="109"/>
      <c r="L2" s="109"/>
      <c r="M2" s="109"/>
      <c r="N2" s="109"/>
      <c r="O2" s="109"/>
      <c r="P2" s="74" t="s">
        <v>14</v>
      </c>
    </row>
    <row r="3" spans="2:26" ht="15.75" x14ac:dyDescent="0.25">
      <c r="B3" s="311" t="s">
        <v>189</v>
      </c>
      <c r="C3" s="114"/>
      <c r="D3" s="114"/>
      <c r="E3" s="109"/>
      <c r="F3" s="109"/>
      <c r="G3" s="109"/>
      <c r="H3" s="109"/>
      <c r="I3" s="109"/>
      <c r="J3" s="109"/>
      <c r="K3" s="109"/>
      <c r="L3" s="109"/>
      <c r="M3" s="109"/>
      <c r="N3" s="109"/>
      <c r="O3" s="109"/>
      <c r="P3" s="74"/>
      <c r="Q3" s="6"/>
      <c r="R3" s="6"/>
      <c r="S3" s="6"/>
      <c r="T3" s="6"/>
      <c r="U3" s="6"/>
      <c r="V3" s="6"/>
      <c r="W3" s="6"/>
      <c r="X3" s="6"/>
      <c r="Y3" s="6"/>
      <c r="Z3" s="6"/>
    </row>
    <row r="4" spans="2:26" ht="15.75" x14ac:dyDescent="0.25">
      <c r="B4" s="338" t="s">
        <v>583</v>
      </c>
      <c r="C4" s="114"/>
      <c r="D4" s="114"/>
      <c r="E4" s="109"/>
      <c r="F4" s="109"/>
      <c r="G4" s="109"/>
      <c r="H4" s="109"/>
      <c r="I4" s="109"/>
      <c r="J4" s="109"/>
      <c r="K4" s="109"/>
      <c r="L4" s="109"/>
      <c r="M4" s="109"/>
      <c r="N4" s="109"/>
      <c r="O4" s="109"/>
      <c r="P4" s="74"/>
      <c r="Q4" s="6"/>
      <c r="R4" s="6"/>
      <c r="S4" s="6"/>
      <c r="T4" s="6"/>
      <c r="U4" s="6"/>
      <c r="V4" s="6"/>
      <c r="W4" s="6"/>
      <c r="X4" s="6"/>
      <c r="Y4" s="6"/>
      <c r="Z4" s="6"/>
    </row>
    <row r="5" spans="2:26" ht="15.75" x14ac:dyDescent="0.25">
      <c r="B5" s="339" t="s">
        <v>72</v>
      </c>
      <c r="C5" s="114"/>
      <c r="D5" s="114"/>
      <c r="E5" s="109"/>
      <c r="F5" s="109"/>
      <c r="G5" s="109"/>
      <c r="H5" s="109"/>
      <c r="I5" s="109"/>
      <c r="J5" s="109"/>
      <c r="K5" s="109"/>
      <c r="L5" s="109"/>
      <c r="M5" s="109"/>
      <c r="N5" s="109"/>
      <c r="O5" s="109"/>
      <c r="P5" s="74"/>
      <c r="Q5" s="6"/>
      <c r="R5" s="6"/>
      <c r="S5" s="6"/>
      <c r="T5" s="6"/>
      <c r="U5" s="6"/>
      <c r="V5" s="6"/>
      <c r="W5" s="6"/>
      <c r="X5" s="6"/>
      <c r="Y5" s="6"/>
      <c r="Z5" s="6"/>
    </row>
    <row r="6" spans="2:26" x14ac:dyDescent="0.2">
      <c r="B6" s="26" t="s">
        <v>9</v>
      </c>
      <c r="C6" s="110"/>
      <c r="D6" s="110"/>
      <c r="E6" s="110"/>
      <c r="F6" s="110"/>
      <c r="G6" s="110"/>
      <c r="H6" s="110"/>
      <c r="I6" s="110"/>
      <c r="J6" s="110"/>
      <c r="K6" s="110"/>
      <c r="L6" s="110"/>
      <c r="M6" s="110"/>
      <c r="N6" s="110"/>
      <c r="O6" s="110"/>
      <c r="P6" s="74"/>
      <c r="Q6" s="6"/>
      <c r="R6" s="6"/>
      <c r="S6" s="6"/>
      <c r="T6" s="6"/>
      <c r="U6" s="6"/>
      <c r="V6" s="6"/>
      <c r="W6" s="6"/>
      <c r="X6" s="6"/>
      <c r="Y6" s="6"/>
      <c r="Z6" s="6"/>
    </row>
    <row r="7" spans="2:26" s="157" customFormat="1" x14ac:dyDescent="0.2">
      <c r="B7" s="457" t="s">
        <v>56</v>
      </c>
      <c r="C7" s="420" t="s">
        <v>172</v>
      </c>
      <c r="D7" s="420" t="s">
        <v>173</v>
      </c>
      <c r="E7" s="420" t="s">
        <v>174</v>
      </c>
      <c r="F7" s="420" t="s">
        <v>175</v>
      </c>
      <c r="G7" s="420" t="s">
        <v>176</v>
      </c>
      <c r="H7" s="420" t="s">
        <v>177</v>
      </c>
      <c r="I7" s="420" t="s">
        <v>178</v>
      </c>
      <c r="J7" s="420" t="s">
        <v>179</v>
      </c>
      <c r="K7" s="420" t="s">
        <v>180</v>
      </c>
      <c r="L7" s="420" t="s">
        <v>181</v>
      </c>
      <c r="M7" s="420" t="s">
        <v>182</v>
      </c>
      <c r="N7" s="420" t="s">
        <v>183</v>
      </c>
      <c r="O7" s="458" t="s">
        <v>34</v>
      </c>
      <c r="P7" s="195"/>
      <c r="Q7" s="195"/>
      <c r="R7" s="195"/>
      <c r="S7" s="195"/>
      <c r="T7" s="195"/>
      <c r="U7" s="195"/>
      <c r="V7" s="195"/>
      <c r="W7" s="195"/>
      <c r="X7" s="195"/>
      <c r="Y7" s="195"/>
      <c r="Z7" s="195"/>
    </row>
    <row r="8" spans="2:26" x14ac:dyDescent="0.2">
      <c r="B8" s="308" t="s">
        <v>34</v>
      </c>
      <c r="C8" s="340">
        <f>SUM(C9:C13)</f>
        <v>133688229.37199999</v>
      </c>
      <c r="D8" s="340">
        <f>SUM(D9:D13)</f>
        <v>107699292.618</v>
      </c>
      <c r="E8" s="340">
        <f t="shared" ref="E8:N8" si="0">SUM(E9:E13)</f>
        <v>104949039.521</v>
      </c>
      <c r="F8" s="340">
        <f t="shared" si="0"/>
        <v>100909505.79800002</v>
      </c>
      <c r="G8" s="340">
        <f t="shared" si="0"/>
        <v>97294923.031000018</v>
      </c>
      <c r="H8" s="340">
        <f t="shared" si="0"/>
        <v>94803897.733999997</v>
      </c>
      <c r="I8" s="340">
        <f t="shared" si="0"/>
        <v>120194424.07599999</v>
      </c>
      <c r="J8" s="340">
        <f t="shared" si="0"/>
        <v>116033693.54000001</v>
      </c>
      <c r="K8" s="340">
        <f t="shared" si="0"/>
        <v>104144665.064</v>
      </c>
      <c r="L8" s="340">
        <f t="shared" si="0"/>
        <v>0</v>
      </c>
      <c r="M8" s="340">
        <f t="shared" si="0"/>
        <v>0</v>
      </c>
      <c r="N8" s="340">
        <f t="shared" si="0"/>
        <v>0</v>
      </c>
      <c r="O8" s="266">
        <f t="shared" ref="O8" si="1">SUM(C8:N8)</f>
        <v>979717670.75400007</v>
      </c>
      <c r="P8" s="81"/>
      <c r="Q8" s="81"/>
      <c r="R8" s="81"/>
      <c r="S8" s="81"/>
      <c r="T8" s="81"/>
      <c r="U8" s="81"/>
      <c r="V8" s="81"/>
      <c r="W8" s="81"/>
      <c r="X8" s="81"/>
      <c r="Y8" s="81"/>
      <c r="Z8" s="81"/>
    </row>
    <row r="9" spans="2:26" x14ac:dyDescent="0.2">
      <c r="B9" s="323" t="s">
        <v>57</v>
      </c>
      <c r="C9" s="155">
        <f>C21+C33</f>
        <v>78085972.098999992</v>
      </c>
      <c r="D9" s="155">
        <f t="shared" ref="D9:J9" si="2">D21+D33</f>
        <v>62443207.650000006</v>
      </c>
      <c r="E9" s="155">
        <f t="shared" si="2"/>
        <v>61043922.706</v>
      </c>
      <c r="F9" s="155">
        <f t="shared" si="2"/>
        <v>60048179.505000003</v>
      </c>
      <c r="G9" s="155">
        <f t="shared" si="2"/>
        <v>56741360.427000001</v>
      </c>
      <c r="H9" s="155">
        <f t="shared" si="2"/>
        <v>54585585.137000002</v>
      </c>
      <c r="I9" s="155">
        <f t="shared" si="2"/>
        <v>70475188.605999991</v>
      </c>
      <c r="J9" s="155">
        <f t="shared" si="2"/>
        <v>71156237.694000006</v>
      </c>
      <c r="K9" s="155">
        <f t="shared" ref="K9:L9" si="3">+K21+K33</f>
        <v>63433503.702</v>
      </c>
      <c r="L9" s="155">
        <f t="shared" si="3"/>
        <v>0</v>
      </c>
      <c r="M9" s="155">
        <f t="shared" ref="M9:N9" si="4">+M21+M33</f>
        <v>0</v>
      </c>
      <c r="N9" s="155">
        <f t="shared" si="4"/>
        <v>0</v>
      </c>
      <c r="O9" s="65">
        <f>SUM(C9:N9)</f>
        <v>578013157.52600002</v>
      </c>
      <c r="P9" s="6"/>
      <c r="Q9" s="6"/>
      <c r="R9" s="6"/>
      <c r="S9" s="6"/>
      <c r="T9" s="6"/>
      <c r="U9" s="6"/>
      <c r="V9" s="6"/>
      <c r="W9" s="6"/>
      <c r="X9" s="6"/>
      <c r="Y9" s="6"/>
      <c r="Z9" s="6"/>
    </row>
    <row r="10" spans="2:26" x14ac:dyDescent="0.2">
      <c r="B10" s="323" t="s">
        <v>220</v>
      </c>
      <c r="C10" s="155">
        <f t="shared" ref="C10:J10" si="5">C22+C34</f>
        <v>29968872</v>
      </c>
      <c r="D10" s="155">
        <f t="shared" si="5"/>
        <v>23862760.370999999</v>
      </c>
      <c r="E10" s="155">
        <f t="shared" si="5"/>
        <v>24097164.737999998</v>
      </c>
      <c r="F10" s="155">
        <f t="shared" si="5"/>
        <v>22349094.042000003</v>
      </c>
      <c r="G10" s="155">
        <f t="shared" si="5"/>
        <v>21336738.274</v>
      </c>
      <c r="H10" s="155">
        <f t="shared" si="5"/>
        <v>21328401.057999998</v>
      </c>
      <c r="I10" s="155">
        <f t="shared" si="5"/>
        <v>24765531.774</v>
      </c>
      <c r="J10" s="155">
        <f t="shared" si="5"/>
        <v>21801784.028999999</v>
      </c>
      <c r="K10" s="155">
        <f t="shared" ref="K10:N10" si="6">+K22+K34</f>
        <v>18892836.612999998</v>
      </c>
      <c r="L10" s="155">
        <f t="shared" si="6"/>
        <v>0</v>
      </c>
      <c r="M10" s="155">
        <f t="shared" si="6"/>
        <v>0</v>
      </c>
      <c r="N10" s="155">
        <f t="shared" si="6"/>
        <v>0</v>
      </c>
      <c r="O10" s="65">
        <f>SUM(C10:N10)</f>
        <v>208403182.89899996</v>
      </c>
      <c r="P10" s="6"/>
      <c r="Q10" s="6"/>
      <c r="R10" s="6"/>
      <c r="S10" s="6"/>
      <c r="T10" s="6"/>
      <c r="U10" s="6"/>
      <c r="V10" s="6"/>
      <c r="W10" s="6"/>
      <c r="X10" s="6"/>
      <c r="Y10" s="6"/>
      <c r="Z10" s="6"/>
    </row>
    <row r="11" spans="2:26" x14ac:dyDescent="0.2">
      <c r="B11" s="323" t="s">
        <v>59</v>
      </c>
      <c r="C11" s="155">
        <f t="shared" ref="C11:J11" si="7">C23+C35</f>
        <v>15222187.241</v>
      </c>
      <c r="D11" s="155">
        <f t="shared" si="7"/>
        <v>13712912.685000001</v>
      </c>
      <c r="E11" s="155">
        <f t="shared" si="7"/>
        <v>13275180.256999999</v>
      </c>
      <c r="F11" s="155">
        <f t="shared" si="7"/>
        <v>12902358.604999999</v>
      </c>
      <c r="G11" s="155">
        <f t="shared" si="7"/>
        <v>13301299.048</v>
      </c>
      <c r="H11" s="155">
        <f t="shared" si="7"/>
        <v>12204557.085000001</v>
      </c>
      <c r="I11" s="155">
        <f t="shared" si="7"/>
        <v>17337543.193</v>
      </c>
      <c r="J11" s="155">
        <f t="shared" si="7"/>
        <v>15305714.1</v>
      </c>
      <c r="K11" s="155">
        <f t="shared" ref="K11:N11" si="8">+K23+K35</f>
        <v>14897683.094000001</v>
      </c>
      <c r="L11" s="155">
        <f t="shared" si="8"/>
        <v>0</v>
      </c>
      <c r="M11" s="155">
        <f t="shared" si="8"/>
        <v>0</v>
      </c>
      <c r="N11" s="155">
        <f t="shared" si="8"/>
        <v>0</v>
      </c>
      <c r="O11" s="65">
        <f>SUM(C11:N11)</f>
        <v>128159435.308</v>
      </c>
      <c r="P11" s="6"/>
      <c r="Q11" s="6"/>
      <c r="R11" s="6"/>
      <c r="S11" s="6"/>
      <c r="T11" s="6"/>
      <c r="U11" s="6"/>
      <c r="V11" s="6"/>
      <c r="W11" s="6"/>
      <c r="X11" s="6"/>
      <c r="Y11" s="6"/>
      <c r="Z11" s="6"/>
    </row>
    <row r="12" spans="2:26" x14ac:dyDescent="0.2">
      <c r="B12" s="323" t="s">
        <v>60</v>
      </c>
      <c r="C12" s="155">
        <f t="shared" ref="C12:J12" si="9">C24+C36</f>
        <v>9005146.7659999989</v>
      </c>
      <c r="D12" s="155">
        <f t="shared" si="9"/>
        <v>6707672.6620000005</v>
      </c>
      <c r="E12" s="155">
        <f t="shared" si="9"/>
        <v>5566021.8150000004</v>
      </c>
      <c r="F12" s="155">
        <f t="shared" si="9"/>
        <v>4713764.4879999999</v>
      </c>
      <c r="G12" s="155">
        <f t="shared" si="9"/>
        <v>4955414.7449999992</v>
      </c>
      <c r="H12" s="155">
        <f t="shared" si="9"/>
        <v>5479034.0820000004</v>
      </c>
      <c r="I12" s="155">
        <f t="shared" si="9"/>
        <v>6371106.2980000004</v>
      </c>
      <c r="J12" s="155">
        <f t="shared" si="9"/>
        <v>6608241.3169999998</v>
      </c>
      <c r="K12" s="155">
        <f t="shared" ref="K12:N12" si="10">+K24+K36</f>
        <v>5741427.1490000002</v>
      </c>
      <c r="L12" s="155">
        <f t="shared" si="10"/>
        <v>0</v>
      </c>
      <c r="M12" s="155">
        <f t="shared" si="10"/>
        <v>0</v>
      </c>
      <c r="N12" s="155">
        <f t="shared" si="10"/>
        <v>0</v>
      </c>
      <c r="O12" s="65">
        <f>SUM(C12:N12)</f>
        <v>55147829.321999997</v>
      </c>
      <c r="P12" s="6"/>
      <c r="Q12" s="6"/>
      <c r="R12" s="6"/>
      <c r="S12" s="6"/>
      <c r="T12" s="6"/>
      <c r="U12" s="6"/>
      <c r="V12" s="6"/>
      <c r="W12" s="6"/>
      <c r="X12" s="6"/>
      <c r="Y12" s="6"/>
      <c r="Z12" s="6"/>
    </row>
    <row r="13" spans="2:26" x14ac:dyDescent="0.2">
      <c r="B13" s="324" t="s">
        <v>61</v>
      </c>
      <c r="C13" s="328">
        <f t="shared" ref="C13:J13" si="11">C25+C37</f>
        <v>1406051.2660000001</v>
      </c>
      <c r="D13" s="328">
        <f t="shared" si="11"/>
        <v>972739.25</v>
      </c>
      <c r="E13" s="328">
        <f t="shared" si="11"/>
        <v>966750.00499999989</v>
      </c>
      <c r="F13" s="328">
        <f t="shared" si="11"/>
        <v>896109.15800000005</v>
      </c>
      <c r="G13" s="328">
        <f t="shared" si="11"/>
        <v>960110.53700000001</v>
      </c>
      <c r="H13" s="328">
        <f t="shared" si="11"/>
        <v>1206320.372</v>
      </c>
      <c r="I13" s="328">
        <f t="shared" si="11"/>
        <v>1245054.2050000001</v>
      </c>
      <c r="J13" s="328">
        <f t="shared" si="11"/>
        <v>1161716.4000000001</v>
      </c>
      <c r="K13" s="328">
        <f t="shared" ref="K13:N13" si="12">+K25+K37</f>
        <v>1179214.5060000001</v>
      </c>
      <c r="L13" s="328">
        <f t="shared" si="12"/>
        <v>0</v>
      </c>
      <c r="M13" s="328">
        <f t="shared" si="12"/>
        <v>0</v>
      </c>
      <c r="N13" s="328">
        <f t="shared" si="12"/>
        <v>0</v>
      </c>
      <c r="O13" s="182">
        <f>SUM(C13:N13)</f>
        <v>9994065.699000001</v>
      </c>
      <c r="P13" s="6"/>
      <c r="Q13" s="6"/>
      <c r="R13" s="6"/>
      <c r="S13" s="6"/>
      <c r="T13" s="6"/>
      <c r="U13" s="6"/>
      <c r="V13" s="6"/>
      <c r="W13" s="6"/>
      <c r="X13" s="6"/>
      <c r="Y13" s="6"/>
      <c r="Z13" s="6"/>
    </row>
    <row r="14" spans="2:26" ht="13.5" customHeight="1" x14ac:dyDescent="0.25">
      <c r="B14" s="337" t="s">
        <v>184</v>
      </c>
      <c r="C14" s="100"/>
      <c r="D14" s="100"/>
      <c r="E14" s="100"/>
      <c r="F14" s="100"/>
      <c r="G14" s="20"/>
      <c r="O14" s="41"/>
      <c r="P14" s="82"/>
      <c r="Q14" s="82"/>
      <c r="R14" s="82"/>
      <c r="S14" s="82"/>
      <c r="T14" s="82"/>
      <c r="U14" s="82"/>
      <c r="V14" s="82"/>
      <c r="W14" s="82"/>
      <c r="X14" s="82"/>
      <c r="Y14" s="82"/>
      <c r="Z14" s="82"/>
    </row>
    <row r="15" spans="2:26" ht="12.75" customHeight="1" x14ac:dyDescent="0.25">
      <c r="B15" s="342" t="s">
        <v>592</v>
      </c>
      <c r="C15" s="100"/>
      <c r="D15" s="100"/>
      <c r="E15" s="100"/>
      <c r="F15" s="100"/>
      <c r="H15" s="42"/>
      <c r="O15" s="41"/>
      <c r="P15" s="82"/>
      <c r="Q15" s="6"/>
      <c r="R15" s="6"/>
      <c r="S15" s="6"/>
      <c r="T15" s="6"/>
      <c r="U15" s="6"/>
      <c r="V15" s="6"/>
      <c r="W15" s="6"/>
      <c r="X15" s="6"/>
      <c r="Y15" s="6"/>
      <c r="Z15" s="6"/>
    </row>
    <row r="16" spans="2:26" ht="20.25" customHeight="1" x14ac:dyDescent="0.25">
      <c r="B16" s="296" t="s">
        <v>190</v>
      </c>
      <c r="C16" s="159"/>
      <c r="D16" s="159"/>
      <c r="E16" s="159"/>
      <c r="F16" s="159"/>
      <c r="G16" s="159"/>
      <c r="H16" s="196"/>
      <c r="I16" s="159"/>
      <c r="J16" s="159"/>
      <c r="K16" s="159"/>
      <c r="L16" s="159"/>
      <c r="M16" s="102"/>
      <c r="N16" s="102"/>
      <c r="O16" s="109"/>
      <c r="P16" s="74"/>
      <c r="Q16" s="6"/>
      <c r="R16" s="6"/>
      <c r="S16" s="6"/>
      <c r="T16" s="6"/>
      <c r="U16" s="6"/>
      <c r="V16" s="6"/>
      <c r="W16" s="6"/>
      <c r="X16" s="6"/>
      <c r="Y16" s="6"/>
      <c r="Z16" s="6"/>
    </row>
    <row r="17" spans="2:26" ht="15.75" x14ac:dyDescent="0.25">
      <c r="B17" s="338" t="s">
        <v>583</v>
      </c>
      <c r="C17" s="309"/>
      <c r="D17" s="309"/>
      <c r="E17" s="310"/>
      <c r="F17" s="310"/>
      <c r="G17" s="310"/>
      <c r="H17" s="310"/>
      <c r="I17" s="159"/>
      <c r="J17" s="159"/>
      <c r="K17" s="159"/>
      <c r="L17" s="159"/>
      <c r="M17" s="102"/>
      <c r="N17" s="102"/>
      <c r="O17" s="109"/>
      <c r="P17" s="74"/>
      <c r="Q17" s="6"/>
      <c r="R17" s="6"/>
      <c r="S17" s="6"/>
      <c r="T17" s="6"/>
      <c r="U17" s="6"/>
      <c r="V17" s="6"/>
      <c r="W17" s="6"/>
      <c r="X17" s="6"/>
      <c r="Y17" s="6"/>
      <c r="Z17" s="6"/>
    </row>
    <row r="18" spans="2:26" x14ac:dyDescent="0.2">
      <c r="B18" s="74"/>
      <c r="C18" s="321"/>
      <c r="D18" s="321"/>
      <c r="E18" s="321"/>
      <c r="F18" s="196"/>
      <c r="G18" s="196"/>
      <c r="H18" s="196"/>
      <c r="I18" s="159"/>
      <c r="J18" s="159"/>
      <c r="K18" s="159"/>
      <c r="L18" s="159"/>
      <c r="M18" s="102"/>
      <c r="O18" s="109"/>
      <c r="P18" s="74"/>
      <c r="Q18" s="6"/>
      <c r="R18" s="6"/>
      <c r="S18" s="6"/>
      <c r="T18" s="6"/>
      <c r="U18" s="6"/>
      <c r="V18" s="6"/>
      <c r="W18" s="6"/>
      <c r="X18" s="6"/>
      <c r="Y18" s="6"/>
      <c r="Z18" s="6"/>
    </row>
    <row r="19" spans="2:26" s="157" customFormat="1" ht="18.75" customHeight="1" x14ac:dyDescent="0.2">
      <c r="B19" s="449" t="s">
        <v>56</v>
      </c>
      <c r="C19" s="420" t="s">
        <v>172</v>
      </c>
      <c r="D19" s="420" t="s">
        <v>173</v>
      </c>
      <c r="E19" s="420" t="s">
        <v>174</v>
      </c>
      <c r="F19" s="420" t="s">
        <v>175</v>
      </c>
      <c r="G19" s="420" t="s">
        <v>176</v>
      </c>
      <c r="H19" s="420" t="s">
        <v>177</v>
      </c>
      <c r="I19" s="420" t="s">
        <v>178</v>
      </c>
      <c r="J19" s="420" t="s">
        <v>179</v>
      </c>
      <c r="K19" s="420" t="s">
        <v>180</v>
      </c>
      <c r="L19" s="420" t="s">
        <v>181</v>
      </c>
      <c r="M19" s="420" t="s">
        <v>182</v>
      </c>
      <c r="N19" s="420" t="s">
        <v>183</v>
      </c>
      <c r="O19" s="422" t="s">
        <v>34</v>
      </c>
      <c r="P19" s="195"/>
      <c r="Q19" s="295"/>
      <c r="R19" s="295"/>
      <c r="S19" s="295"/>
      <c r="T19" s="295"/>
      <c r="U19" s="295"/>
      <c r="V19" s="295"/>
      <c r="W19" s="295"/>
      <c r="X19" s="295"/>
      <c r="Y19" s="295"/>
      <c r="Z19" s="295"/>
    </row>
    <row r="20" spans="2:26" x14ac:dyDescent="0.2">
      <c r="B20" s="308" t="s">
        <v>34</v>
      </c>
      <c r="C20" s="340">
        <f t="shared" ref="C20:L20" si="13">SUM(C21:C25)</f>
        <v>119049730.24100001</v>
      </c>
      <c r="D20" s="340">
        <f t="shared" si="13"/>
        <v>95497609.261999995</v>
      </c>
      <c r="E20" s="340">
        <f t="shared" si="13"/>
        <v>92384385.225999996</v>
      </c>
      <c r="F20" s="340">
        <f t="shared" si="13"/>
        <v>89357909.958000004</v>
      </c>
      <c r="G20" s="340">
        <f t="shared" si="13"/>
        <v>86041214.033999994</v>
      </c>
      <c r="H20" s="340">
        <f t="shared" si="13"/>
        <v>83112496.938999996</v>
      </c>
      <c r="I20" s="340">
        <f t="shared" si="13"/>
        <v>106766497.43299998</v>
      </c>
      <c r="J20" s="340">
        <f t="shared" si="13"/>
        <v>103296861.38099998</v>
      </c>
      <c r="K20" s="340">
        <f t="shared" si="13"/>
        <v>92190516.711999997</v>
      </c>
      <c r="L20" s="340">
        <f t="shared" si="13"/>
        <v>0</v>
      </c>
      <c r="M20" s="340">
        <f t="shared" ref="M20:N20" si="14">SUM(M21:M25)</f>
        <v>0</v>
      </c>
      <c r="N20" s="340">
        <f t="shared" si="14"/>
        <v>0</v>
      </c>
      <c r="O20" s="148">
        <f t="shared" ref="O20:O25" si="15">SUM(C20:N20)</f>
        <v>867697221.18599999</v>
      </c>
      <c r="P20" s="74"/>
      <c r="Q20" s="74"/>
      <c r="R20" s="74"/>
      <c r="S20" s="74"/>
      <c r="T20" s="74"/>
      <c r="U20" s="74"/>
      <c r="V20" s="74"/>
      <c r="W20" s="74"/>
      <c r="X20" s="74"/>
      <c r="Y20" s="74"/>
      <c r="Z20" s="74"/>
    </row>
    <row r="21" spans="2:26" x14ac:dyDescent="0.2">
      <c r="B21" s="323" t="s">
        <v>57</v>
      </c>
      <c r="C21" s="155">
        <v>72029214.481999993</v>
      </c>
      <c r="D21" s="155">
        <v>57447459.586000003</v>
      </c>
      <c r="E21" s="155">
        <v>56079199.43</v>
      </c>
      <c r="F21" s="155">
        <v>55276185.776000001</v>
      </c>
      <c r="G21" s="155">
        <v>52387956.421999998</v>
      </c>
      <c r="H21" s="155">
        <v>50572070.622000001</v>
      </c>
      <c r="I21" s="155">
        <v>65589818.704999998</v>
      </c>
      <c r="J21" s="155">
        <v>66621114.114</v>
      </c>
      <c r="K21" s="155">
        <v>59252962.963</v>
      </c>
      <c r="L21" s="155"/>
      <c r="M21" s="155"/>
      <c r="N21" s="155"/>
      <c r="O21" s="17">
        <f t="shared" si="15"/>
        <v>535255982.09999996</v>
      </c>
      <c r="P21" s="81"/>
      <c r="Q21" s="81"/>
      <c r="R21" s="81"/>
      <c r="S21" s="81"/>
      <c r="T21" s="81"/>
      <c r="U21" s="81"/>
      <c r="V21" s="81"/>
      <c r="W21" s="81"/>
      <c r="X21" s="81"/>
      <c r="Y21" s="81"/>
      <c r="Z21" s="81"/>
    </row>
    <row r="22" spans="2:26" ht="12.75" customHeight="1" x14ac:dyDescent="0.2">
      <c r="B22" s="323" t="s">
        <v>220</v>
      </c>
      <c r="C22" s="155">
        <v>25177478</v>
      </c>
      <c r="D22" s="155">
        <v>20044069.844999999</v>
      </c>
      <c r="E22" s="155">
        <v>19908629.077</v>
      </c>
      <c r="F22" s="155">
        <v>18730931.337000001</v>
      </c>
      <c r="G22" s="155">
        <v>17750575.598000001</v>
      </c>
      <c r="H22" s="155">
        <v>17393953.237</v>
      </c>
      <c r="I22" s="155">
        <v>20504774.592</v>
      </c>
      <c r="J22" s="155">
        <v>17813856.868000001</v>
      </c>
      <c r="K22" s="155">
        <v>15169712.681</v>
      </c>
      <c r="L22" s="155"/>
      <c r="M22" s="155"/>
      <c r="N22" s="155"/>
      <c r="O22" s="17">
        <f t="shared" si="15"/>
        <v>172493981.23500001</v>
      </c>
      <c r="P22" s="6"/>
      <c r="Q22" s="6"/>
      <c r="R22" s="6"/>
      <c r="S22" s="6"/>
      <c r="T22" s="6"/>
      <c r="U22" s="6"/>
      <c r="V22" s="6"/>
      <c r="W22" s="6"/>
      <c r="X22" s="6"/>
      <c r="Y22" s="6"/>
      <c r="Z22" s="6"/>
    </row>
    <row r="23" spans="2:26" x14ac:dyDescent="0.2">
      <c r="B23" s="323" t="s">
        <v>59</v>
      </c>
      <c r="C23" s="155">
        <v>12141006.092</v>
      </c>
      <c r="D23" s="155">
        <v>10966496.126</v>
      </c>
      <c r="E23" s="155">
        <v>10449122.579</v>
      </c>
      <c r="F23" s="155">
        <v>10240130.039999999</v>
      </c>
      <c r="G23" s="155">
        <v>10460580.665999999</v>
      </c>
      <c r="H23" s="155">
        <v>8978614.3210000005</v>
      </c>
      <c r="I23" s="155">
        <v>13693390.183</v>
      </c>
      <c r="J23" s="155">
        <v>11663326.164999999</v>
      </c>
      <c r="K23" s="155">
        <v>11494592.789000001</v>
      </c>
      <c r="L23" s="155"/>
      <c r="M23" s="155"/>
      <c r="N23" s="155"/>
      <c r="O23" s="17">
        <f t="shared" si="15"/>
        <v>100087258.96100003</v>
      </c>
      <c r="P23" s="6"/>
      <c r="Q23" s="6"/>
      <c r="R23" s="6"/>
      <c r="S23" s="6"/>
      <c r="T23" s="6"/>
      <c r="U23" s="6"/>
      <c r="V23" s="6"/>
      <c r="W23" s="6"/>
      <c r="X23" s="6"/>
      <c r="Y23" s="6"/>
      <c r="Z23" s="6"/>
    </row>
    <row r="24" spans="2:26" x14ac:dyDescent="0.2">
      <c r="B24" s="323" t="s">
        <v>60</v>
      </c>
      <c r="C24" s="155">
        <v>8328662.6639999999</v>
      </c>
      <c r="D24" s="155">
        <v>6098653.0800000001</v>
      </c>
      <c r="E24" s="155">
        <v>5013358.1730000004</v>
      </c>
      <c r="F24" s="155">
        <v>4242345.4879999999</v>
      </c>
      <c r="G24" s="155">
        <v>4505580.4119999995</v>
      </c>
      <c r="H24" s="155">
        <v>4986588.665</v>
      </c>
      <c r="I24" s="155">
        <v>5778072.2280000001</v>
      </c>
      <c r="J24" s="155">
        <v>6080620.6370000001</v>
      </c>
      <c r="K24" s="155">
        <v>5124204.5970000001</v>
      </c>
      <c r="L24" s="155"/>
      <c r="M24" s="155"/>
      <c r="N24" s="155"/>
      <c r="O24" s="17">
        <f t="shared" si="15"/>
        <v>50158085.944000006</v>
      </c>
      <c r="P24" s="6"/>
      <c r="Q24" s="6"/>
      <c r="R24" s="6"/>
      <c r="S24" s="6"/>
      <c r="T24" s="6"/>
      <c r="U24" s="6"/>
      <c r="V24" s="6"/>
      <c r="W24" s="6"/>
      <c r="X24" s="6"/>
      <c r="Y24" s="6"/>
      <c r="Z24" s="6"/>
    </row>
    <row r="25" spans="2:26" x14ac:dyDescent="0.2">
      <c r="B25" s="324" t="s">
        <v>61</v>
      </c>
      <c r="C25" s="328">
        <v>1373369.003</v>
      </c>
      <c r="D25" s="328">
        <v>940930.625</v>
      </c>
      <c r="E25" s="328">
        <v>934075.96699999995</v>
      </c>
      <c r="F25" s="328">
        <v>868317.31700000004</v>
      </c>
      <c r="G25" s="328">
        <v>936520.93599999999</v>
      </c>
      <c r="H25" s="328">
        <v>1181270.094</v>
      </c>
      <c r="I25" s="328">
        <v>1200441.7250000001</v>
      </c>
      <c r="J25" s="328">
        <v>1117943.5970000001</v>
      </c>
      <c r="K25" s="328">
        <v>1149043.682</v>
      </c>
      <c r="L25" s="328"/>
      <c r="M25" s="328"/>
      <c r="N25" s="328"/>
      <c r="O25" s="143">
        <f t="shared" si="15"/>
        <v>9701912.9459999986</v>
      </c>
      <c r="P25" s="6"/>
      <c r="Q25" s="6"/>
      <c r="R25" s="6"/>
      <c r="S25" s="6"/>
      <c r="T25" s="6"/>
      <c r="U25" s="6"/>
      <c r="V25" s="6"/>
      <c r="W25" s="6"/>
      <c r="X25" s="6"/>
      <c r="Y25" s="6"/>
      <c r="Z25" s="6"/>
    </row>
    <row r="26" spans="2:26" ht="12.75" customHeight="1" x14ac:dyDescent="0.25">
      <c r="B26" s="337" t="s">
        <v>184</v>
      </c>
      <c r="C26" s="100"/>
      <c r="D26" s="100"/>
      <c r="E26" s="100"/>
      <c r="H26" s="42"/>
      <c r="O26" s="41"/>
      <c r="P26" s="82"/>
      <c r="Q26" s="82"/>
      <c r="R26" s="82"/>
      <c r="S26" s="82"/>
      <c r="T26" s="82"/>
      <c r="U26" s="82"/>
      <c r="V26" s="82"/>
      <c r="W26" s="82"/>
      <c r="X26" s="82"/>
      <c r="Y26" s="82"/>
      <c r="Z26" s="82"/>
    </row>
    <row r="27" spans="2:26" ht="15" x14ac:dyDescent="0.25">
      <c r="B27" s="342" t="s">
        <v>592</v>
      </c>
      <c r="C27" s="100"/>
      <c r="D27" s="100"/>
      <c r="E27" s="100"/>
      <c r="H27" s="42"/>
      <c r="O27" s="71"/>
      <c r="P27" s="82"/>
      <c r="Q27" s="6"/>
      <c r="R27" s="6"/>
      <c r="S27" s="6"/>
      <c r="T27" s="6"/>
      <c r="U27" s="6"/>
      <c r="V27" s="6"/>
      <c r="W27" s="6"/>
      <c r="X27" s="6"/>
      <c r="Y27" s="6"/>
      <c r="Z27" s="6"/>
    </row>
    <row r="28" spans="2:26" ht="15" x14ac:dyDescent="0.25">
      <c r="B28" s="1186" t="s">
        <v>191</v>
      </c>
      <c r="C28" s="1186"/>
      <c r="D28" s="1186"/>
      <c r="E28" s="1186"/>
      <c r="F28" s="1186"/>
      <c r="G28" s="1186"/>
      <c r="H28" s="1186"/>
      <c r="I28" s="1186"/>
      <c r="J28" s="1186"/>
      <c r="K28" s="1186"/>
      <c r="L28" s="1186"/>
      <c r="M28" s="1186"/>
      <c r="N28" s="1186"/>
      <c r="O28" s="1186"/>
      <c r="P28" s="6"/>
      <c r="Q28" s="6"/>
      <c r="R28" s="6"/>
      <c r="S28" s="6"/>
      <c r="T28" s="6"/>
      <c r="U28" s="6"/>
      <c r="V28" s="6"/>
      <c r="W28" s="6"/>
      <c r="X28" s="6"/>
      <c r="Y28" s="6"/>
      <c r="Z28" s="6"/>
    </row>
    <row r="29" spans="2:26" ht="15.75" x14ac:dyDescent="0.25">
      <c r="B29" s="1187" t="s">
        <v>583</v>
      </c>
      <c r="C29" s="1187"/>
      <c r="D29" s="1187"/>
      <c r="E29" s="1187"/>
      <c r="F29" s="1187"/>
      <c r="G29" s="1187"/>
      <c r="H29" s="1187"/>
      <c r="I29" s="1187"/>
      <c r="J29" s="1187"/>
      <c r="K29" s="1187"/>
      <c r="L29" s="1187"/>
      <c r="M29" s="1187"/>
      <c r="N29" s="1187"/>
      <c r="O29" s="1187"/>
      <c r="P29" s="82"/>
      <c r="Q29" s="6"/>
      <c r="R29" s="6"/>
      <c r="S29" s="6"/>
      <c r="T29" s="6"/>
      <c r="U29" s="6"/>
      <c r="V29" s="6"/>
      <c r="W29" s="6"/>
      <c r="X29" s="6"/>
      <c r="Y29" s="6"/>
      <c r="Z29" s="6"/>
    </row>
    <row r="30" spans="2:26" x14ac:dyDescent="0.2">
      <c r="B30" s="1185" t="s">
        <v>72</v>
      </c>
      <c r="C30" s="1185"/>
      <c r="D30" s="1185"/>
      <c r="E30" s="1185"/>
      <c r="F30" s="1185"/>
      <c r="G30" s="1185"/>
      <c r="H30" s="1185"/>
      <c r="I30" s="1185"/>
      <c r="J30" s="1185"/>
      <c r="K30" s="1185"/>
      <c r="L30" s="1185"/>
      <c r="M30" s="1185"/>
      <c r="N30" s="1185"/>
      <c r="O30" s="1185"/>
      <c r="P30" s="6"/>
      <c r="Q30" s="6"/>
      <c r="R30" s="6"/>
      <c r="S30" s="6"/>
      <c r="T30" s="6"/>
      <c r="U30" s="6"/>
      <c r="V30" s="6"/>
      <c r="W30" s="6"/>
      <c r="X30" s="6"/>
      <c r="Y30" s="6"/>
      <c r="Z30" s="6"/>
    </row>
    <row r="31" spans="2:26" s="157" customFormat="1" ht="15" x14ac:dyDescent="0.25">
      <c r="B31" s="459" t="s">
        <v>56</v>
      </c>
      <c r="C31" s="420" t="s">
        <v>172</v>
      </c>
      <c r="D31" s="420" t="s">
        <v>173</v>
      </c>
      <c r="E31" s="420" t="s">
        <v>174</v>
      </c>
      <c r="F31" s="420" t="s">
        <v>175</v>
      </c>
      <c r="G31" s="420" t="s">
        <v>176</v>
      </c>
      <c r="H31" s="420" t="s">
        <v>177</v>
      </c>
      <c r="I31" s="420" t="s">
        <v>178</v>
      </c>
      <c r="J31" s="420" t="s">
        <v>179</v>
      </c>
      <c r="K31" s="420" t="s">
        <v>180</v>
      </c>
      <c r="L31" s="420" t="s">
        <v>181</v>
      </c>
      <c r="M31" s="420" t="s">
        <v>182</v>
      </c>
      <c r="N31" s="420" t="s">
        <v>183</v>
      </c>
      <c r="O31" s="444" t="s">
        <v>34</v>
      </c>
      <c r="P31" s="313"/>
      <c r="Q31" s="295"/>
      <c r="R31" s="295"/>
      <c r="S31" s="295"/>
      <c r="T31" s="295"/>
      <c r="U31" s="295"/>
      <c r="V31" s="295"/>
      <c r="W31" s="295"/>
      <c r="X31" s="295"/>
      <c r="Y31" s="295"/>
      <c r="Z31" s="295"/>
    </row>
    <row r="32" spans="2:26" x14ac:dyDescent="0.2">
      <c r="B32" s="308" t="s">
        <v>34</v>
      </c>
      <c r="C32" s="340">
        <f t="shared" ref="C32:N32" si="16">SUM(C33:C37)</f>
        <v>14638499.130999999</v>
      </c>
      <c r="D32" s="340">
        <f t="shared" si="16"/>
        <v>12201683.356000001</v>
      </c>
      <c r="E32" s="340">
        <f t="shared" si="16"/>
        <v>12564654.295</v>
      </c>
      <c r="F32" s="340">
        <f t="shared" si="16"/>
        <v>11551595.84</v>
      </c>
      <c r="G32" s="340">
        <f t="shared" si="16"/>
        <v>11253708.997000001</v>
      </c>
      <c r="H32" s="340">
        <f t="shared" si="16"/>
        <v>11691400.795</v>
      </c>
      <c r="I32" s="340">
        <f t="shared" si="16"/>
        <v>13427926.643000001</v>
      </c>
      <c r="J32" s="340">
        <f t="shared" si="16"/>
        <v>12736832.159</v>
      </c>
      <c r="K32" s="340">
        <f t="shared" si="16"/>
        <v>11954148.351999998</v>
      </c>
      <c r="L32" s="340">
        <f t="shared" si="16"/>
        <v>0</v>
      </c>
      <c r="M32" s="340">
        <f t="shared" si="16"/>
        <v>0</v>
      </c>
      <c r="N32" s="340">
        <f t="shared" si="16"/>
        <v>0</v>
      </c>
      <c r="O32" s="148">
        <f t="shared" ref="O32:O37" si="17">SUM(C32:N32)</f>
        <v>112020449.56799999</v>
      </c>
      <c r="P32" s="6"/>
      <c r="Q32" s="6"/>
      <c r="R32" s="6"/>
      <c r="S32" s="6"/>
      <c r="T32" s="6"/>
      <c r="U32" s="6"/>
      <c r="V32" s="6"/>
      <c r="W32" s="6"/>
      <c r="X32" s="6"/>
      <c r="Y32" s="6"/>
      <c r="Z32" s="6"/>
    </row>
    <row r="33" spans="1:26" ht="15" x14ac:dyDescent="0.25">
      <c r="B33" s="323" t="s">
        <v>57</v>
      </c>
      <c r="C33" s="155">
        <v>6056757.6169999996</v>
      </c>
      <c r="D33" s="155">
        <v>4995748.0640000002</v>
      </c>
      <c r="E33" s="155">
        <v>4964723.2759999996</v>
      </c>
      <c r="F33" s="155">
        <v>4771993.7290000003</v>
      </c>
      <c r="G33" s="155">
        <v>4353404.0049999999</v>
      </c>
      <c r="H33" s="155">
        <v>4013514.5150000001</v>
      </c>
      <c r="I33" s="155">
        <v>4885369.9009999996</v>
      </c>
      <c r="J33" s="155">
        <v>4535123.58</v>
      </c>
      <c r="K33" s="155">
        <v>4180540.7390000001</v>
      </c>
      <c r="L33" s="155"/>
      <c r="M33" s="155"/>
      <c r="N33" s="155"/>
      <c r="O33" s="17">
        <f t="shared" si="17"/>
        <v>42757175.425999992</v>
      </c>
      <c r="P33" s="82"/>
      <c r="Q33" s="27"/>
      <c r="R33" s="27"/>
      <c r="S33" s="6"/>
      <c r="T33" s="6"/>
      <c r="U33" s="6"/>
      <c r="V33" s="6"/>
      <c r="W33" s="6"/>
      <c r="X33" s="6"/>
      <c r="Y33" s="6"/>
      <c r="Z33" s="6"/>
    </row>
    <row r="34" spans="1:26" x14ac:dyDescent="0.2">
      <c r="B34" s="323" t="s">
        <v>220</v>
      </c>
      <c r="C34" s="155">
        <v>4791394</v>
      </c>
      <c r="D34" s="155">
        <v>3818690.5260000001</v>
      </c>
      <c r="E34" s="155">
        <v>4188535.6609999998</v>
      </c>
      <c r="F34" s="155">
        <v>3618162.7050000001</v>
      </c>
      <c r="G34" s="155">
        <v>3586162.676</v>
      </c>
      <c r="H34" s="155">
        <v>3934447.821</v>
      </c>
      <c r="I34" s="155">
        <v>4260757.182</v>
      </c>
      <c r="J34" s="155">
        <v>3987927.1609999998</v>
      </c>
      <c r="K34" s="155">
        <v>3723123.932</v>
      </c>
      <c r="L34" s="155"/>
      <c r="M34" s="155"/>
      <c r="N34" s="155"/>
      <c r="O34" s="17">
        <f t="shared" si="17"/>
        <v>35909201.663999997</v>
      </c>
      <c r="P34" s="6"/>
      <c r="Q34" s="27"/>
      <c r="R34" s="27"/>
      <c r="S34" s="6"/>
      <c r="T34" s="6"/>
      <c r="U34" s="6"/>
      <c r="V34" s="6"/>
      <c r="W34" s="6"/>
      <c r="X34" s="6"/>
      <c r="Y34" s="6"/>
      <c r="Z34" s="6"/>
    </row>
    <row r="35" spans="1:26" ht="15" x14ac:dyDescent="0.25">
      <c r="B35" s="323" t="s">
        <v>59</v>
      </c>
      <c r="C35" s="155">
        <v>3081181.1490000002</v>
      </c>
      <c r="D35" s="155">
        <v>2746416.5589999999</v>
      </c>
      <c r="E35" s="155">
        <v>2826057.6779999998</v>
      </c>
      <c r="F35" s="155">
        <v>2662228.5649999999</v>
      </c>
      <c r="G35" s="155">
        <v>2840718.3820000002</v>
      </c>
      <c r="H35" s="155">
        <v>3225942.764</v>
      </c>
      <c r="I35" s="155">
        <v>3644153.01</v>
      </c>
      <c r="J35" s="155">
        <v>3642387.9350000001</v>
      </c>
      <c r="K35" s="155">
        <v>3403090.3050000002</v>
      </c>
      <c r="L35" s="155"/>
      <c r="M35" s="155"/>
      <c r="N35" s="155"/>
      <c r="O35" s="17">
        <f t="shared" si="17"/>
        <v>28072176.346999999</v>
      </c>
      <c r="P35" s="82"/>
      <c r="Q35" s="27"/>
      <c r="R35" s="27"/>
      <c r="S35" s="6"/>
      <c r="T35" s="6"/>
      <c r="U35" s="6"/>
      <c r="V35" s="6"/>
      <c r="W35" s="6"/>
      <c r="X35" s="6"/>
      <c r="Y35" s="6"/>
      <c r="Z35" s="6"/>
    </row>
    <row r="36" spans="1:26" ht="15" x14ac:dyDescent="0.25">
      <c r="B36" s="323" t="s">
        <v>60</v>
      </c>
      <c r="C36" s="155">
        <v>676484.10199999996</v>
      </c>
      <c r="D36" s="155">
        <v>609019.58200000005</v>
      </c>
      <c r="E36" s="155">
        <v>552663.64199999999</v>
      </c>
      <c r="F36" s="155">
        <v>471419</v>
      </c>
      <c r="G36" s="155">
        <v>449834.33299999998</v>
      </c>
      <c r="H36" s="155">
        <v>492445.41700000002</v>
      </c>
      <c r="I36" s="155">
        <v>593034.06999999995</v>
      </c>
      <c r="J36" s="155">
        <v>527620.68000000005</v>
      </c>
      <c r="K36" s="155">
        <v>617222.55200000003</v>
      </c>
      <c r="L36" s="155"/>
      <c r="M36" s="155"/>
      <c r="N36" s="155"/>
      <c r="O36" s="17">
        <f t="shared" si="17"/>
        <v>4989743.3779999996</v>
      </c>
      <c r="P36" s="82"/>
      <c r="Q36" s="27"/>
      <c r="R36" s="27"/>
      <c r="S36" s="6"/>
      <c r="T36" s="6"/>
      <c r="U36" s="6"/>
      <c r="V36" s="6"/>
      <c r="W36" s="6"/>
      <c r="X36" s="6"/>
      <c r="Y36" s="6"/>
      <c r="Z36" s="6"/>
    </row>
    <row r="37" spans="1:26" ht="15" x14ac:dyDescent="0.25">
      <c r="B37" s="324" t="s">
        <v>61</v>
      </c>
      <c r="C37" s="328">
        <v>32682.262999999999</v>
      </c>
      <c r="D37" s="328">
        <v>31808.625</v>
      </c>
      <c r="E37" s="328">
        <v>32674.038</v>
      </c>
      <c r="F37" s="328">
        <v>27791.841</v>
      </c>
      <c r="G37" s="328">
        <v>23589.600999999999</v>
      </c>
      <c r="H37" s="328">
        <v>25050.277999999998</v>
      </c>
      <c r="I37" s="328">
        <v>44612.480000000003</v>
      </c>
      <c r="J37" s="328">
        <v>43772.803</v>
      </c>
      <c r="K37" s="328">
        <v>30170.824000000001</v>
      </c>
      <c r="L37" s="328"/>
      <c r="M37" s="328"/>
      <c r="N37" s="328"/>
      <c r="O37" s="143">
        <f t="shared" si="17"/>
        <v>292152.75300000003</v>
      </c>
      <c r="P37" s="82"/>
      <c r="Q37" s="27"/>
      <c r="R37" s="27"/>
      <c r="S37" s="6"/>
      <c r="T37" s="6"/>
      <c r="U37" s="6"/>
      <c r="V37" s="6"/>
      <c r="W37" s="6"/>
      <c r="X37" s="6"/>
      <c r="Y37" s="6"/>
      <c r="Z37" s="6"/>
    </row>
    <row r="38" spans="1:26" ht="15" x14ac:dyDescent="0.25">
      <c r="B38" s="337" t="s">
        <v>184</v>
      </c>
      <c r="C38" s="100"/>
      <c r="D38" s="100"/>
      <c r="E38" s="100"/>
      <c r="G38" s="20"/>
      <c r="O38" s="17"/>
      <c r="P38" s="82"/>
      <c r="Q38" s="27"/>
      <c r="R38" s="27"/>
      <c r="S38" s="6"/>
      <c r="T38" s="6"/>
      <c r="U38" s="6"/>
      <c r="V38" s="6"/>
      <c r="W38" s="6"/>
      <c r="X38" s="6"/>
      <c r="Y38" s="6"/>
      <c r="Z38" s="6"/>
    </row>
    <row r="39" spans="1:26" ht="15" x14ac:dyDescent="0.25">
      <c r="B39" s="342" t="s">
        <v>592</v>
      </c>
      <c r="C39" s="100"/>
      <c r="D39" s="100"/>
      <c r="E39" s="100"/>
      <c r="H39" s="42"/>
      <c r="O39" s="100"/>
      <c r="P39" s="82"/>
      <c r="Q39" s="6"/>
      <c r="R39" s="6"/>
      <c r="S39" s="6"/>
      <c r="T39" s="6"/>
      <c r="U39" s="6"/>
      <c r="V39" s="6"/>
      <c r="W39" s="6"/>
      <c r="X39" s="6"/>
      <c r="Y39" s="6"/>
      <c r="Z39" s="6"/>
    </row>
    <row r="40" spans="1:26" x14ac:dyDescent="0.2">
      <c r="A40" s="6"/>
      <c r="B40" s="6"/>
      <c r="C40" s="100"/>
      <c r="D40" s="100"/>
      <c r="E40" s="100"/>
      <c r="F40" s="100"/>
      <c r="G40" s="100"/>
      <c r="H40" s="100"/>
      <c r="I40" s="100"/>
      <c r="J40" s="100"/>
      <c r="K40" s="100"/>
      <c r="L40" s="100"/>
      <c r="M40" s="100"/>
      <c r="N40" s="100"/>
      <c r="O40" s="100"/>
      <c r="P40" s="6"/>
    </row>
    <row r="41" spans="1:26" ht="15" x14ac:dyDescent="0.25">
      <c r="A41" s="6"/>
      <c r="B41" s="1188" t="s">
        <v>192</v>
      </c>
      <c r="C41" s="1188"/>
      <c r="D41" s="1188"/>
      <c r="E41" s="1188"/>
      <c r="F41" s="1188"/>
      <c r="G41" s="1188"/>
      <c r="H41" s="1188"/>
      <c r="I41" s="1188"/>
      <c r="J41" s="1188"/>
      <c r="K41" s="1188"/>
      <c r="L41" s="1188"/>
      <c r="M41" s="1188"/>
      <c r="N41" s="1188"/>
      <c r="O41" s="1188"/>
      <c r="P41" s="6"/>
    </row>
    <row r="42" spans="1:26" ht="15" x14ac:dyDescent="0.25">
      <c r="A42" s="6"/>
      <c r="B42" s="1189" t="s">
        <v>576</v>
      </c>
      <c r="C42" s="1189"/>
      <c r="D42" s="1189"/>
      <c r="E42" s="1189"/>
      <c r="F42" s="1189"/>
      <c r="G42" s="1189"/>
      <c r="H42" s="1189"/>
      <c r="I42" s="1189"/>
      <c r="J42" s="1189"/>
      <c r="K42" s="1189"/>
      <c r="L42" s="1189"/>
      <c r="M42" s="1189"/>
      <c r="N42" s="1189"/>
      <c r="O42" s="1189"/>
      <c r="P42" s="6"/>
    </row>
    <row r="43" spans="1:26" x14ac:dyDescent="0.2">
      <c r="A43" s="6"/>
      <c r="B43" s="1184" t="s">
        <v>72</v>
      </c>
      <c r="C43" s="1184"/>
      <c r="D43" s="1184"/>
      <c r="E43" s="1184"/>
      <c r="F43" s="1184"/>
      <c r="G43" s="1184"/>
      <c r="H43" s="1184"/>
      <c r="I43" s="1184"/>
      <c r="J43" s="1184"/>
      <c r="K43" s="1184"/>
      <c r="L43" s="1184"/>
      <c r="M43" s="1184"/>
      <c r="N43" s="1184"/>
      <c r="O43" s="1184"/>
      <c r="P43" s="6"/>
    </row>
    <row r="44" spans="1:26" x14ac:dyDescent="0.2">
      <c r="A44" s="6"/>
      <c r="B44" s="120"/>
      <c r="P44" s="6"/>
    </row>
    <row r="45" spans="1:26" s="157" customFormat="1" x14ac:dyDescent="0.2">
      <c r="A45" s="295"/>
      <c r="B45" s="449" t="s">
        <v>56</v>
      </c>
      <c r="C45" s="420" t="s">
        <v>172</v>
      </c>
      <c r="D45" s="420" t="s">
        <v>173</v>
      </c>
      <c r="E45" s="420" t="s">
        <v>174</v>
      </c>
      <c r="F45" s="420" t="s">
        <v>175</v>
      </c>
      <c r="G45" s="420" t="s">
        <v>176</v>
      </c>
      <c r="H45" s="420" t="s">
        <v>177</v>
      </c>
      <c r="I45" s="420" t="s">
        <v>178</v>
      </c>
      <c r="J45" s="420" t="s">
        <v>179</v>
      </c>
      <c r="K45" s="420" t="s">
        <v>180</v>
      </c>
      <c r="L45" s="420" t="s">
        <v>181</v>
      </c>
      <c r="M45" s="420" t="s">
        <v>182</v>
      </c>
      <c r="N45" s="420" t="s">
        <v>183</v>
      </c>
      <c r="O45" s="422" t="s">
        <v>34</v>
      </c>
      <c r="P45" s="295"/>
    </row>
    <row r="46" spans="1:26" x14ac:dyDescent="0.2">
      <c r="A46" s="6"/>
      <c r="B46" s="301" t="s">
        <v>57</v>
      </c>
      <c r="C46" s="155">
        <v>289265.75900000002</v>
      </c>
      <c r="D46" s="155">
        <v>268999.55800000002</v>
      </c>
      <c r="E46" s="155">
        <v>432778.49300000002</v>
      </c>
      <c r="F46" s="155">
        <v>432302.30200000003</v>
      </c>
      <c r="G46" s="155">
        <v>425499.19300000003</v>
      </c>
      <c r="H46" s="155">
        <v>235589.307</v>
      </c>
      <c r="I46" s="155">
        <v>378458.7</v>
      </c>
      <c r="J46" s="155">
        <v>464929.10399999999</v>
      </c>
      <c r="K46" s="155">
        <v>205298.72899999999</v>
      </c>
      <c r="L46" s="155"/>
      <c r="M46" s="155"/>
      <c r="N46" s="155"/>
      <c r="O46" s="17">
        <f>SUM(C46:N46)</f>
        <v>3133121.145</v>
      </c>
      <c r="P46" s="6"/>
    </row>
    <row r="47" spans="1:26" x14ac:dyDescent="0.2">
      <c r="A47" s="6"/>
      <c r="B47" s="301" t="s">
        <v>58</v>
      </c>
      <c r="C47" s="155">
        <v>52321.284</v>
      </c>
      <c r="D47" s="155">
        <v>0</v>
      </c>
      <c r="E47" s="155">
        <v>9442.7880000000005</v>
      </c>
      <c r="F47" s="155">
        <v>78841.184999999998</v>
      </c>
      <c r="G47" s="155">
        <v>8615.4079999999994</v>
      </c>
      <c r="H47" s="155">
        <v>0</v>
      </c>
      <c r="I47" s="155">
        <v>30838.205000000002</v>
      </c>
      <c r="J47" s="155">
        <v>63463.072999999997</v>
      </c>
      <c r="K47" s="155">
        <v>27483.631000000001</v>
      </c>
      <c r="L47" s="155"/>
      <c r="M47" s="155"/>
      <c r="N47" s="155"/>
      <c r="O47" s="17">
        <f>SUM(C47:N47)</f>
        <v>271005.57400000002</v>
      </c>
      <c r="P47" s="6"/>
    </row>
    <row r="48" spans="1:26" x14ac:dyDescent="0.2">
      <c r="A48" s="6"/>
      <c r="B48" s="301" t="s">
        <v>59</v>
      </c>
      <c r="C48" s="155">
        <v>0</v>
      </c>
      <c r="D48" s="155">
        <v>52320.144</v>
      </c>
      <c r="E48" s="155">
        <v>0</v>
      </c>
      <c r="F48" s="155">
        <v>0</v>
      </c>
      <c r="G48" s="155">
        <v>0</v>
      </c>
      <c r="H48" s="155">
        <v>0</v>
      </c>
      <c r="I48" s="155">
        <v>0</v>
      </c>
      <c r="J48" s="155">
        <v>0</v>
      </c>
      <c r="K48" s="155">
        <v>0</v>
      </c>
      <c r="L48" s="155"/>
      <c r="M48" s="155"/>
      <c r="N48" s="155"/>
      <c r="O48" s="17">
        <f>SUM(C48:N48)</f>
        <v>52320.144</v>
      </c>
      <c r="P48" s="6"/>
    </row>
    <row r="49" spans="1:16" x14ac:dyDescent="0.2">
      <c r="A49" s="6"/>
      <c r="B49" s="301" t="s">
        <v>60</v>
      </c>
      <c r="C49" s="155">
        <v>0</v>
      </c>
      <c r="D49" s="155">
        <v>0</v>
      </c>
      <c r="E49" s="155">
        <v>0</v>
      </c>
      <c r="F49" s="155">
        <v>0</v>
      </c>
      <c r="G49" s="155">
        <v>0</v>
      </c>
      <c r="H49" s="155">
        <v>0</v>
      </c>
      <c r="I49" s="155">
        <v>0</v>
      </c>
      <c r="J49" s="155">
        <v>0</v>
      </c>
      <c r="K49" s="155">
        <v>0</v>
      </c>
      <c r="L49" s="155"/>
      <c r="M49" s="155"/>
      <c r="N49" s="155"/>
      <c r="O49" s="17">
        <f>SUM(C49:N49)</f>
        <v>0</v>
      </c>
      <c r="P49" s="6"/>
    </row>
    <row r="50" spans="1:16" x14ac:dyDescent="0.2">
      <c r="A50" s="6"/>
      <c r="B50" s="324" t="s">
        <v>61</v>
      </c>
      <c r="C50" s="328">
        <v>0</v>
      </c>
      <c r="D50" s="328">
        <v>0</v>
      </c>
      <c r="E50" s="328">
        <v>0</v>
      </c>
      <c r="F50" s="328">
        <v>0</v>
      </c>
      <c r="G50" s="328">
        <v>0</v>
      </c>
      <c r="H50" s="328">
        <v>0</v>
      </c>
      <c r="I50" s="328">
        <v>0</v>
      </c>
      <c r="J50" s="328">
        <v>0</v>
      </c>
      <c r="K50" s="328">
        <v>0</v>
      </c>
      <c r="L50" s="328"/>
      <c r="M50" s="328"/>
      <c r="N50" s="328"/>
      <c r="O50" s="143">
        <f>SUM(C50:N50)</f>
        <v>0</v>
      </c>
      <c r="P50" s="6"/>
    </row>
    <row r="51" spans="1:16" ht="15" x14ac:dyDescent="0.25">
      <c r="A51" s="6"/>
      <c r="B51" s="329" t="s">
        <v>34</v>
      </c>
      <c r="C51" s="153">
        <f t="shared" ref="C51:O51" si="18">SUM(C46:C50)</f>
        <v>341587.04300000001</v>
      </c>
      <c r="D51" s="153">
        <f t="shared" si="18"/>
        <v>321319.70200000005</v>
      </c>
      <c r="E51" s="153">
        <f t="shared" si="18"/>
        <v>442221.28100000002</v>
      </c>
      <c r="F51" s="153">
        <f t="shared" si="18"/>
        <v>511143.48700000002</v>
      </c>
      <c r="G51" s="153">
        <f t="shared" si="18"/>
        <v>434114.60100000002</v>
      </c>
      <c r="H51" s="153">
        <f t="shared" si="18"/>
        <v>235589.307</v>
      </c>
      <c r="I51" s="153">
        <f t="shared" si="18"/>
        <v>409296.90500000003</v>
      </c>
      <c r="J51" s="153">
        <f t="shared" si="18"/>
        <v>528392.17700000003</v>
      </c>
      <c r="K51" s="153">
        <f t="shared" si="18"/>
        <v>232782.36</v>
      </c>
      <c r="L51" s="153">
        <f t="shared" si="18"/>
        <v>0</v>
      </c>
      <c r="M51" s="153">
        <f t="shared" si="18"/>
        <v>0</v>
      </c>
      <c r="N51" s="153">
        <f t="shared" si="18"/>
        <v>0</v>
      </c>
      <c r="O51" s="341">
        <f t="shared" si="18"/>
        <v>3456446.8629999999</v>
      </c>
      <c r="P51" s="6"/>
    </row>
    <row r="52" spans="1:16" x14ac:dyDescent="0.2">
      <c r="A52" s="6"/>
      <c r="B52" s="6"/>
      <c r="C52" s="100"/>
      <c r="D52" s="100"/>
      <c r="E52" s="100"/>
      <c r="F52" s="100"/>
      <c r="G52" s="100"/>
      <c r="H52" s="100"/>
      <c r="I52" s="100"/>
      <c r="J52" s="100"/>
      <c r="K52" s="100"/>
      <c r="L52" s="100"/>
      <c r="M52" s="100"/>
      <c r="N52" s="100"/>
      <c r="O52" s="100"/>
      <c r="P52" s="6"/>
    </row>
    <row r="53" spans="1:16" x14ac:dyDescent="0.2">
      <c r="B53" s="342" t="s">
        <v>592</v>
      </c>
      <c r="O53" s="71" t="s">
        <v>9</v>
      </c>
      <c r="P53" s="6"/>
    </row>
  </sheetData>
  <mergeCells count="6">
    <mergeCell ref="B43:O43"/>
    <mergeCell ref="B30:O30"/>
    <mergeCell ref="B28:O28"/>
    <mergeCell ref="B29:O29"/>
    <mergeCell ref="B41:O41"/>
    <mergeCell ref="B42:O42"/>
  </mergeCells>
  <hyperlinks>
    <hyperlink ref="B6" location="INDICE!C3" display="Volver al Indice"/>
    <hyperlink ref="O53" location="INDICE!C3" display="Volver al Indice"/>
  </hyperlinks>
  <pageMargins left="0.70866141732283472" right="0.70866141732283472" top="0.74803149606299213" bottom="0.74803149606299213" header="0.31496062992125984" footer="0.31496062992125984"/>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enableFormatConditionsCalculation="0">
    <pageSetUpPr fitToPage="1"/>
  </sheetPr>
  <dimension ref="A1:Y49"/>
  <sheetViews>
    <sheetView showGridLines="0" zoomScale="80" zoomScaleNormal="80" zoomScalePageLayoutView="125" workbookViewId="0">
      <selection activeCell="A13" sqref="A13"/>
    </sheetView>
  </sheetViews>
  <sheetFormatPr baseColWidth="10" defaultColWidth="10.85546875" defaultRowHeight="15" x14ac:dyDescent="0.25"/>
  <cols>
    <col min="1" max="1" width="18" style="360" customWidth="1"/>
    <col min="2" max="2" width="15" style="360" bestFit="1" customWidth="1"/>
    <col min="3" max="3" width="13.140625" style="360" bestFit="1" customWidth="1"/>
    <col min="4" max="4" width="13.140625" style="360" customWidth="1"/>
    <col min="5" max="6" width="13.85546875" style="360" bestFit="1" customWidth="1"/>
    <col min="7" max="7" width="13.140625" style="360" bestFit="1" customWidth="1"/>
    <col min="8" max="8" width="13.140625" style="360" customWidth="1"/>
    <col min="9" max="9" width="14.42578125" style="360" customWidth="1"/>
    <col min="10" max="10" width="13" style="360" customWidth="1"/>
    <col min="11" max="11" width="13.28515625" style="360" customWidth="1"/>
    <col min="12" max="12" width="15.140625" style="360" customWidth="1"/>
    <col min="13" max="13" width="14.140625" style="360" customWidth="1"/>
    <col min="14" max="14" width="13.7109375" style="360" customWidth="1"/>
    <col min="15" max="15" width="13.5703125" style="360" customWidth="1"/>
    <col min="16" max="16" width="12.28515625" style="360" customWidth="1"/>
    <col min="17" max="17" width="12.85546875" style="360" customWidth="1"/>
    <col min="18" max="18" width="12.42578125" style="360" customWidth="1"/>
    <col min="19" max="19" width="13.42578125" style="360" customWidth="1"/>
    <col min="20" max="20" width="12.7109375" style="360" customWidth="1"/>
    <col min="21" max="21" width="13.7109375" style="360" customWidth="1"/>
    <col min="22" max="22" width="13" style="360" customWidth="1"/>
    <col min="23" max="24" width="13.42578125" style="360" customWidth="1"/>
    <col min="25" max="25" width="16" style="360" customWidth="1"/>
    <col min="26" max="16384" width="10.85546875" style="360"/>
  </cols>
  <sheetData>
    <row r="1" spans="1:25" x14ac:dyDescent="0.25">
      <c r="A1" s="1190" t="s">
        <v>64</v>
      </c>
      <c r="B1" s="1190"/>
      <c r="C1" s="1190"/>
      <c r="D1" s="1190"/>
      <c r="E1" s="1190"/>
      <c r="F1" s="1190"/>
      <c r="G1" s="1190"/>
      <c r="H1" s="1190"/>
      <c r="I1" s="1190"/>
      <c r="J1" s="1190"/>
      <c r="K1" s="1190"/>
      <c r="L1" s="1190"/>
      <c r="M1" s="1190"/>
      <c r="N1" s="1190"/>
      <c r="O1" s="1190"/>
      <c r="P1" s="1190"/>
      <c r="Q1" s="1190"/>
      <c r="R1" s="1190"/>
      <c r="S1" s="1190"/>
      <c r="T1" s="1190"/>
      <c r="U1" s="1190"/>
      <c r="V1" s="1190"/>
      <c r="W1" s="1190"/>
      <c r="X1" s="1190"/>
      <c r="Y1" s="1190"/>
    </row>
    <row r="2" spans="1:25" x14ac:dyDescent="0.25">
      <c r="A2" s="1190" t="s">
        <v>582</v>
      </c>
      <c r="B2" s="1190"/>
      <c r="C2" s="1190"/>
      <c r="D2" s="1190"/>
      <c r="E2" s="1190"/>
      <c r="F2" s="1190"/>
      <c r="G2" s="1190"/>
      <c r="H2" s="1190"/>
      <c r="I2" s="1190"/>
      <c r="J2" s="1190"/>
      <c r="K2" s="1190"/>
      <c r="L2" s="1190"/>
      <c r="M2" s="1190"/>
      <c r="N2" s="1190"/>
      <c r="O2" s="1190"/>
      <c r="P2" s="1190"/>
      <c r="Q2" s="1190"/>
      <c r="R2" s="1190"/>
      <c r="S2" s="1190"/>
      <c r="T2" s="1190"/>
      <c r="U2" s="1190"/>
      <c r="V2" s="1190"/>
      <c r="W2" s="1190"/>
      <c r="X2" s="1190"/>
      <c r="Y2" s="1190"/>
    </row>
    <row r="3" spans="1:25" ht="15.75" x14ac:dyDescent="0.25">
      <c r="A3" s="367" t="s">
        <v>591</v>
      </c>
      <c r="B3" s="368"/>
      <c r="C3" s="368"/>
      <c r="D3" s="368"/>
      <c r="E3" s="368"/>
      <c r="F3" s="368"/>
      <c r="G3" s="368"/>
      <c r="H3" s="368"/>
      <c r="I3" s="368"/>
      <c r="J3" s="368"/>
      <c r="K3" s="368"/>
      <c r="L3" s="368"/>
      <c r="M3" s="368"/>
      <c r="N3" s="368"/>
      <c r="O3" s="368"/>
      <c r="P3" s="368"/>
      <c r="Q3" s="368"/>
      <c r="R3" s="368"/>
      <c r="S3" s="368"/>
      <c r="T3" s="368"/>
      <c r="U3" s="368"/>
      <c r="V3" s="368"/>
      <c r="W3" s="368"/>
      <c r="X3" s="368"/>
      <c r="Y3" s="368"/>
    </row>
    <row r="4" spans="1:25" ht="45" customHeight="1" x14ac:dyDescent="0.25">
      <c r="A4" s="26" t="s">
        <v>9</v>
      </c>
      <c r="B4" s="84"/>
      <c r="C4" s="84"/>
      <c r="D4" s="84"/>
      <c r="E4" s="84"/>
      <c r="F4" s="84"/>
      <c r="G4" s="84"/>
      <c r="H4" s="84"/>
      <c r="I4" s="84"/>
      <c r="J4" s="84"/>
      <c r="K4" s="84"/>
      <c r="L4" s="84"/>
      <c r="M4" s="84"/>
      <c r="N4" s="84"/>
      <c r="O4" s="84"/>
      <c r="P4" s="84"/>
      <c r="Q4" s="84"/>
      <c r="R4" s="84"/>
      <c r="S4" s="84"/>
      <c r="T4" s="84"/>
      <c r="U4" s="84"/>
      <c r="V4" s="84"/>
      <c r="W4" s="84"/>
      <c r="X4" s="84"/>
      <c r="Y4" s="84"/>
    </row>
    <row r="5" spans="1:25" ht="15.75" x14ac:dyDescent="0.25">
      <c r="A5" s="369" t="s">
        <v>66</v>
      </c>
    </row>
    <row r="6" spans="1:25" s="466" customFormat="1" ht="15.75" x14ac:dyDescent="0.25">
      <c r="A6" s="460"/>
      <c r="B6" s="461" t="s">
        <v>0</v>
      </c>
      <c r="C6" s="462"/>
      <c r="D6" s="461" t="s">
        <v>1</v>
      </c>
      <c r="E6" s="462"/>
      <c r="F6" s="463" t="s">
        <v>2</v>
      </c>
      <c r="G6" s="462"/>
      <c r="H6" s="463" t="s">
        <v>3</v>
      </c>
      <c r="I6" s="462"/>
      <c r="J6" s="463" t="s">
        <v>4</v>
      </c>
      <c r="K6" s="462"/>
      <c r="L6" s="463" t="s">
        <v>10</v>
      </c>
      <c r="M6" s="462"/>
      <c r="N6" s="463" t="s">
        <v>67</v>
      </c>
      <c r="O6" s="462"/>
      <c r="P6" s="463" t="s">
        <v>171</v>
      </c>
      <c r="Q6" s="462"/>
      <c r="R6" s="463" t="s">
        <v>7</v>
      </c>
      <c r="S6" s="462"/>
      <c r="T6" s="463" t="s">
        <v>8</v>
      </c>
      <c r="U6" s="462"/>
      <c r="V6" s="463" t="s">
        <v>11</v>
      </c>
      <c r="W6" s="462"/>
      <c r="X6" s="464" t="s">
        <v>12</v>
      </c>
      <c r="Y6" s="465"/>
    </row>
    <row r="7" spans="1:25" s="466" customFormat="1" ht="32.25" customHeight="1" x14ac:dyDescent="0.25">
      <c r="A7" s="467" t="s">
        <v>56</v>
      </c>
      <c r="B7" s="518" t="s">
        <v>169</v>
      </c>
      <c r="C7" s="519" t="s">
        <v>170</v>
      </c>
      <c r="D7" s="518" t="s">
        <v>169</v>
      </c>
      <c r="E7" s="519" t="s">
        <v>170</v>
      </c>
      <c r="F7" s="518" t="s">
        <v>169</v>
      </c>
      <c r="G7" s="519" t="s">
        <v>170</v>
      </c>
      <c r="H7" s="518" t="s">
        <v>169</v>
      </c>
      <c r="I7" s="519" t="s">
        <v>170</v>
      </c>
      <c r="J7" s="518" t="s">
        <v>169</v>
      </c>
      <c r="K7" s="519" t="s">
        <v>170</v>
      </c>
      <c r="L7" s="518" t="s">
        <v>169</v>
      </c>
      <c r="M7" s="519" t="s">
        <v>170</v>
      </c>
      <c r="N7" s="518" t="s">
        <v>169</v>
      </c>
      <c r="O7" s="519" t="s">
        <v>170</v>
      </c>
      <c r="P7" s="518" t="s">
        <v>169</v>
      </c>
      <c r="Q7" s="519" t="s">
        <v>170</v>
      </c>
      <c r="R7" s="518" t="s">
        <v>169</v>
      </c>
      <c r="S7" s="519" t="s">
        <v>170</v>
      </c>
      <c r="T7" s="518" t="s">
        <v>169</v>
      </c>
      <c r="U7" s="519" t="s">
        <v>170</v>
      </c>
      <c r="V7" s="518" t="s">
        <v>169</v>
      </c>
      <c r="W7" s="519" t="s">
        <v>170</v>
      </c>
      <c r="X7" s="518" t="s">
        <v>169</v>
      </c>
      <c r="Y7" s="519" t="s">
        <v>170</v>
      </c>
    </row>
    <row r="8" spans="1:25" x14ac:dyDescent="0.25">
      <c r="A8" s="343" t="s">
        <v>57</v>
      </c>
      <c r="B8" s="347">
        <v>2.2700000000000001E-2</v>
      </c>
      <c r="C8" s="350">
        <v>1.6500000000000001E-2</v>
      </c>
      <c r="D8" s="347">
        <v>2.2800000000000001E-2</v>
      </c>
      <c r="E8" s="350">
        <v>1.6500000000000001E-2</v>
      </c>
      <c r="F8" s="347">
        <v>2.2800000000000001E-2</v>
      </c>
      <c r="G8" s="354">
        <v>1.6500000000000001E-2</v>
      </c>
      <c r="H8" s="347">
        <v>2.2800000000000001E-2</v>
      </c>
      <c r="I8" s="354">
        <v>1.6500000000000001E-2</v>
      </c>
      <c r="J8" s="347">
        <v>2.2800000000000001E-2</v>
      </c>
      <c r="K8" s="354">
        <v>1.6500000000000001E-2</v>
      </c>
      <c r="L8" s="347">
        <v>2.2800000000000001E-2</v>
      </c>
      <c r="M8" s="354">
        <v>1.6500000000000001E-2</v>
      </c>
      <c r="N8" s="347">
        <v>2.2800000000000001E-2</v>
      </c>
      <c r="O8" s="354">
        <v>1.6500000000000001E-2</v>
      </c>
      <c r="P8" s="347">
        <v>2.2800000000000001E-2</v>
      </c>
      <c r="Q8" s="354">
        <v>1.6500000000000001E-2</v>
      </c>
      <c r="R8" s="347">
        <v>2.23E-2</v>
      </c>
      <c r="S8" s="354">
        <v>1.6500000000000001E-2</v>
      </c>
      <c r="T8" s="347"/>
      <c r="U8" s="354"/>
      <c r="V8" s="347"/>
      <c r="W8" s="354"/>
      <c r="X8" s="348"/>
      <c r="Y8" s="357"/>
    </row>
    <row r="9" spans="1:25" x14ac:dyDescent="0.25">
      <c r="A9" s="344" t="s">
        <v>58</v>
      </c>
      <c r="B9" s="348">
        <v>2.07E-2</v>
      </c>
      <c r="C9" s="351">
        <v>1.78E-2</v>
      </c>
      <c r="D9" s="348">
        <v>2.07E-2</v>
      </c>
      <c r="E9" s="353">
        <v>1.78E-2</v>
      </c>
      <c r="F9" s="348">
        <v>2.07E-2</v>
      </c>
      <c r="G9" s="355">
        <v>1.78E-2</v>
      </c>
      <c r="H9" s="348">
        <v>2.07E-2</v>
      </c>
      <c r="I9" s="355">
        <v>1.78E-2</v>
      </c>
      <c r="J9" s="348">
        <v>2.2700000000000001E-2</v>
      </c>
      <c r="K9" s="355">
        <v>1.6799999999999999E-2</v>
      </c>
      <c r="L9" s="348">
        <v>2.2700000000000001E-2</v>
      </c>
      <c r="M9" s="355">
        <v>1.6799999999999999E-2</v>
      </c>
      <c r="N9" s="348">
        <v>2.2700000000000001E-2</v>
      </c>
      <c r="O9" s="355">
        <v>1.6799999999999999E-2</v>
      </c>
      <c r="P9" s="348">
        <v>2.2700000000000001E-2</v>
      </c>
      <c r="Q9" s="355">
        <v>1.6799999999999999E-2</v>
      </c>
      <c r="R9" s="348">
        <v>2.2499999999999999E-2</v>
      </c>
      <c r="S9" s="355">
        <v>1.6799999999999999E-2</v>
      </c>
      <c r="T9" s="348"/>
      <c r="U9" s="355"/>
      <c r="V9" s="348"/>
      <c r="W9" s="355"/>
      <c r="X9" s="348"/>
      <c r="Y9" s="357"/>
    </row>
    <row r="10" spans="1:25" x14ac:dyDescent="0.25">
      <c r="A10" s="344" t="s">
        <v>59</v>
      </c>
      <c r="B10" s="348">
        <v>2.0500000000000001E-2</v>
      </c>
      <c r="C10" s="351">
        <v>1.6899999999999998E-2</v>
      </c>
      <c r="D10" s="348">
        <v>2.0500000000000001E-2</v>
      </c>
      <c r="E10" s="351">
        <v>1.6899999999999998E-2</v>
      </c>
      <c r="F10" s="348">
        <v>2.0500000000000001E-2</v>
      </c>
      <c r="G10" s="355">
        <v>1.6899999999999998E-2</v>
      </c>
      <c r="H10" s="348">
        <v>2.0500000000000001E-2</v>
      </c>
      <c r="I10" s="355">
        <v>1.6899999999999998E-2</v>
      </c>
      <c r="J10" s="348">
        <v>2.0500000000000001E-2</v>
      </c>
      <c r="K10" s="355">
        <v>1.6899999999999998E-2</v>
      </c>
      <c r="L10" s="348">
        <v>2.0500000000000001E-2</v>
      </c>
      <c r="M10" s="355">
        <v>1.6899999999999998E-2</v>
      </c>
      <c r="N10" s="348">
        <v>2.0500000000000001E-2</v>
      </c>
      <c r="O10" s="355">
        <v>1.6899999999999998E-2</v>
      </c>
      <c r="P10" s="348">
        <v>2.0500000000000001E-2</v>
      </c>
      <c r="Q10" s="355">
        <v>1.6899999999999998E-2</v>
      </c>
      <c r="R10" s="348">
        <v>2.0500000000000001E-2</v>
      </c>
      <c r="S10" s="355">
        <v>1.6899999999999998E-2</v>
      </c>
      <c r="T10" s="348"/>
      <c r="U10" s="355"/>
      <c r="V10" s="348"/>
      <c r="W10" s="355"/>
      <c r="X10" s="348"/>
      <c r="Y10" s="357"/>
    </row>
    <row r="11" spans="1:25" x14ac:dyDescent="0.25">
      <c r="A11" s="345" t="s">
        <v>68</v>
      </c>
      <c r="B11" s="348">
        <v>2.2599999999999999E-2</v>
      </c>
      <c r="C11" s="351">
        <v>1.78E-2</v>
      </c>
      <c r="D11" s="348">
        <v>2.2599999999999999E-2</v>
      </c>
      <c r="E11" s="351">
        <v>1.78E-2</v>
      </c>
      <c r="F11" s="348">
        <v>2.2599999999999999E-2</v>
      </c>
      <c r="G11" s="355">
        <v>1.78E-2</v>
      </c>
      <c r="H11" s="348">
        <v>2.2599999999999999E-2</v>
      </c>
      <c r="I11" s="355">
        <v>1.78E-2</v>
      </c>
      <c r="J11" s="348">
        <v>2.2599999999999999E-2</v>
      </c>
      <c r="K11" s="355">
        <v>1.78E-2</v>
      </c>
      <c r="L11" s="348">
        <v>2.2700000000000001E-2</v>
      </c>
      <c r="M11" s="355">
        <v>1.6899999999999998E-2</v>
      </c>
      <c r="N11" s="348">
        <v>2.3800000000000002E-2</v>
      </c>
      <c r="O11" s="355">
        <v>1.6899999999999998E-2</v>
      </c>
      <c r="P11" s="348">
        <v>2.3800000000000002E-2</v>
      </c>
      <c r="Q11" s="355">
        <v>1.6899999999999998E-2</v>
      </c>
      <c r="R11" s="348">
        <v>2.3800000000000002E-2</v>
      </c>
      <c r="S11" s="355">
        <v>1.6899999999999998E-2</v>
      </c>
      <c r="T11" s="348"/>
      <c r="U11" s="355"/>
      <c r="V11" s="348"/>
      <c r="W11" s="355"/>
      <c r="X11" s="348"/>
      <c r="Y11" s="357"/>
    </row>
    <row r="12" spans="1:25" x14ac:dyDescent="0.25">
      <c r="A12" s="346" t="s">
        <v>69</v>
      </c>
      <c r="B12" s="349">
        <v>2.3900000000000001E-2</v>
      </c>
      <c r="C12" s="352">
        <v>2.18E-2</v>
      </c>
      <c r="D12" s="349">
        <v>2.3900000000000001E-2</v>
      </c>
      <c r="E12" s="352">
        <v>2.18E-2</v>
      </c>
      <c r="F12" s="349">
        <v>2.3900000000000001E-2</v>
      </c>
      <c r="G12" s="356">
        <v>2.18E-2</v>
      </c>
      <c r="H12" s="349">
        <v>2.3900000000000001E-2</v>
      </c>
      <c r="I12" s="356">
        <v>2.18E-2</v>
      </c>
      <c r="J12" s="349">
        <v>2.3900000000000001E-2</v>
      </c>
      <c r="K12" s="356">
        <v>1.6899999999999998E-2</v>
      </c>
      <c r="L12" s="349">
        <v>2.3900000000000001E-2</v>
      </c>
      <c r="M12" s="356">
        <v>1.6899999999999998E-2</v>
      </c>
      <c r="N12" s="349">
        <v>2.3900000000000001E-2</v>
      </c>
      <c r="O12" s="356">
        <v>1.6899999999999998E-2</v>
      </c>
      <c r="P12" s="349">
        <v>2.3900000000000001E-2</v>
      </c>
      <c r="Q12" s="356">
        <v>1.6500000000000001E-2</v>
      </c>
      <c r="R12" s="349">
        <v>2.3900000000000001E-2</v>
      </c>
      <c r="S12" s="356">
        <v>1.6500000000000001E-2</v>
      </c>
      <c r="T12" s="349"/>
      <c r="U12" s="356"/>
      <c r="V12" s="349"/>
      <c r="W12" s="356"/>
      <c r="X12" s="349"/>
      <c r="Y12" s="358"/>
    </row>
    <row r="13" spans="1:25" x14ac:dyDescent="0.25">
      <c r="A13" s="1235" t="s">
        <v>970</v>
      </c>
      <c r="B13" s="361"/>
      <c r="C13" s="361"/>
      <c r="D13" s="361"/>
      <c r="E13" s="361"/>
      <c r="F13" s="361"/>
      <c r="G13" s="361"/>
      <c r="H13" s="361"/>
      <c r="I13" s="361"/>
      <c r="J13" s="361"/>
      <c r="K13" s="361"/>
      <c r="L13" s="361"/>
      <c r="M13" s="361"/>
      <c r="N13" s="361"/>
      <c r="O13" s="361"/>
      <c r="P13" s="361"/>
      <c r="Q13" s="361"/>
      <c r="R13" s="361"/>
      <c r="S13" s="361"/>
      <c r="T13" s="361"/>
      <c r="U13" s="361"/>
      <c r="V13" s="361"/>
      <c r="W13" s="361"/>
      <c r="X13" s="361"/>
      <c r="Y13" s="361"/>
    </row>
    <row r="14" spans="1:25" x14ac:dyDescent="0.25">
      <c r="A14" s="359" t="s">
        <v>586</v>
      </c>
      <c r="B14" s="361"/>
      <c r="C14" s="361"/>
      <c r="D14" s="361"/>
      <c r="E14" s="362"/>
      <c r="F14" s="363"/>
      <c r="G14" s="364">
        <f>24391.36*50</f>
        <v>1219568</v>
      </c>
      <c r="H14" s="361"/>
      <c r="I14" s="361"/>
      <c r="J14" s="361"/>
      <c r="K14" s="361"/>
      <c r="L14" s="361"/>
      <c r="M14" s="361"/>
      <c r="N14" s="361"/>
      <c r="O14" s="361"/>
      <c r="P14" s="361"/>
      <c r="Q14" s="361"/>
      <c r="R14" s="361"/>
      <c r="S14" s="361"/>
      <c r="T14" s="361"/>
      <c r="U14" s="361"/>
      <c r="V14" s="361"/>
      <c r="W14" s="361"/>
      <c r="X14" s="361"/>
      <c r="Y14" s="361"/>
    </row>
    <row r="15" spans="1:25" x14ac:dyDescent="0.25">
      <c r="A15" s="361"/>
      <c r="B15" s="361"/>
      <c r="C15" s="361"/>
      <c r="D15" s="361"/>
      <c r="E15" s="361"/>
      <c r="F15" s="361"/>
      <c r="G15" s="361"/>
      <c r="H15" s="1236"/>
      <c r="I15" s="361"/>
      <c r="J15" s="361"/>
      <c r="K15" s="361"/>
      <c r="L15" s="361"/>
      <c r="M15" s="361"/>
      <c r="N15" s="361"/>
      <c r="O15" s="361"/>
      <c r="P15" s="361"/>
      <c r="Q15" s="361"/>
      <c r="R15" s="361"/>
      <c r="S15" s="361"/>
      <c r="T15" s="361"/>
      <c r="U15" s="361"/>
      <c r="V15" s="361"/>
      <c r="W15" s="361"/>
      <c r="X15" s="361"/>
      <c r="Y15" s="361"/>
    </row>
    <row r="16" spans="1:25" ht="15.75" x14ac:dyDescent="0.25">
      <c r="A16" s="369" t="s">
        <v>70</v>
      </c>
    </row>
    <row r="17" spans="1:25" s="466" customFormat="1" ht="15.75" x14ac:dyDescent="0.25">
      <c r="A17" s="460"/>
      <c r="B17" s="461" t="s">
        <v>0</v>
      </c>
      <c r="C17" s="462"/>
      <c r="D17" s="461" t="s">
        <v>1</v>
      </c>
      <c r="E17" s="462"/>
      <c r="F17" s="463" t="s">
        <v>2</v>
      </c>
      <c r="G17" s="462"/>
      <c r="H17" s="463" t="s">
        <v>3</v>
      </c>
      <c r="I17" s="462"/>
      <c r="J17" s="463" t="s">
        <v>4</v>
      </c>
      <c r="K17" s="462"/>
      <c r="L17" s="463" t="s">
        <v>10</v>
      </c>
      <c r="M17" s="462"/>
      <c r="N17" s="463" t="s">
        <v>67</v>
      </c>
      <c r="O17" s="462"/>
      <c r="P17" s="463" t="s">
        <v>171</v>
      </c>
      <c r="Q17" s="462"/>
      <c r="R17" s="463" t="s">
        <v>7</v>
      </c>
      <c r="S17" s="462"/>
      <c r="T17" s="463" t="s">
        <v>8</v>
      </c>
      <c r="U17" s="462"/>
      <c r="V17" s="463" t="s">
        <v>11</v>
      </c>
      <c r="W17" s="462"/>
      <c r="X17" s="464" t="s">
        <v>12</v>
      </c>
      <c r="Y17" s="465"/>
    </row>
    <row r="18" spans="1:25" s="466" customFormat="1" x14ac:dyDescent="0.25">
      <c r="A18" s="467" t="s">
        <v>56</v>
      </c>
      <c r="B18" s="468" t="s">
        <v>169</v>
      </c>
      <c r="C18" s="469" t="s">
        <v>170</v>
      </c>
      <c r="D18" s="468" t="s">
        <v>169</v>
      </c>
      <c r="E18" s="469" t="s">
        <v>170</v>
      </c>
      <c r="F18" s="468" t="s">
        <v>169</v>
      </c>
      <c r="G18" s="469" t="s">
        <v>170</v>
      </c>
      <c r="H18" s="468" t="s">
        <v>169</v>
      </c>
      <c r="I18" s="469" t="s">
        <v>170</v>
      </c>
      <c r="J18" s="468" t="s">
        <v>169</v>
      </c>
      <c r="K18" s="469" t="s">
        <v>170</v>
      </c>
      <c r="L18" s="468" t="s">
        <v>169</v>
      </c>
      <c r="M18" s="469" t="s">
        <v>170</v>
      </c>
      <c r="N18" s="468" t="s">
        <v>169</v>
      </c>
      <c r="O18" s="469" t="s">
        <v>170</v>
      </c>
      <c r="P18" s="468" t="s">
        <v>169</v>
      </c>
      <c r="Q18" s="469" t="s">
        <v>170</v>
      </c>
      <c r="R18" s="468" t="s">
        <v>169</v>
      </c>
      <c r="S18" s="469" t="s">
        <v>170</v>
      </c>
      <c r="T18" s="468" t="s">
        <v>169</v>
      </c>
      <c r="U18" s="469" t="s">
        <v>170</v>
      </c>
      <c r="V18" s="468" t="s">
        <v>169</v>
      </c>
      <c r="W18" s="469" t="s">
        <v>170</v>
      </c>
      <c r="X18" s="468" t="s">
        <v>169</v>
      </c>
      <c r="Y18" s="470" t="s">
        <v>170</v>
      </c>
    </row>
    <row r="19" spans="1:25" x14ac:dyDescent="0.25">
      <c r="A19" s="343" t="s">
        <v>57</v>
      </c>
      <c r="B19" s="347">
        <v>2.58E-2</v>
      </c>
      <c r="C19" s="350">
        <v>1.8499999999999999E-2</v>
      </c>
      <c r="D19" s="347">
        <v>2.5700000000000001E-2</v>
      </c>
      <c r="E19" s="350">
        <v>1.8499999999999999E-2</v>
      </c>
      <c r="F19" s="347">
        <v>2.5700000000000001E-2</v>
      </c>
      <c r="G19" s="354">
        <v>1.8499999999999999E-2</v>
      </c>
      <c r="H19" s="347">
        <v>2.5700000000000001E-2</v>
      </c>
      <c r="I19" s="354">
        <v>1.8499999999999999E-2</v>
      </c>
      <c r="J19" s="347">
        <v>2.5700000000000001E-2</v>
      </c>
      <c r="K19" s="354">
        <v>1.8499999999999999E-2</v>
      </c>
      <c r="L19" s="347">
        <v>2.5700000000000001E-2</v>
      </c>
      <c r="M19" s="354">
        <v>1.8499999999999999E-2</v>
      </c>
      <c r="N19" s="347">
        <v>2.5700000000000001E-2</v>
      </c>
      <c r="O19" s="354">
        <v>1.8499999999999999E-2</v>
      </c>
      <c r="P19" s="347">
        <v>2.3900000000000001E-2</v>
      </c>
      <c r="Q19" s="354">
        <v>1.8499999999999999E-2</v>
      </c>
      <c r="R19" s="347">
        <v>2.3900000000000001E-2</v>
      </c>
      <c r="S19" s="354">
        <v>1.78E-2</v>
      </c>
      <c r="T19" s="347"/>
      <c r="U19" s="354"/>
      <c r="V19" s="347"/>
      <c r="W19" s="354"/>
      <c r="X19" s="348"/>
      <c r="Y19" s="357"/>
    </row>
    <row r="20" spans="1:25" x14ac:dyDescent="0.25">
      <c r="A20" s="344" t="s">
        <v>58</v>
      </c>
      <c r="B20" s="348">
        <v>2.5399999999999999E-2</v>
      </c>
      <c r="C20" s="351">
        <v>2.0799999999999999E-2</v>
      </c>
      <c r="D20" s="348">
        <v>1.9800000000000002E-2</v>
      </c>
      <c r="E20" s="353">
        <v>1.9699999999999999E-2</v>
      </c>
      <c r="F20" s="348">
        <v>2.5399999999999999E-2</v>
      </c>
      <c r="G20" s="355">
        <v>2.0799999999999999E-2</v>
      </c>
      <c r="H20" s="348">
        <v>2.5399999999999999E-2</v>
      </c>
      <c r="I20" s="355">
        <v>2.0799999999999999E-2</v>
      </c>
      <c r="J20" s="348">
        <v>2.5600000000000001E-2</v>
      </c>
      <c r="K20" s="355">
        <v>2.0899999999999998E-2</v>
      </c>
      <c r="L20" s="348">
        <v>2.5600000000000001E-2</v>
      </c>
      <c r="M20" s="355">
        <v>2.0899999999999998E-2</v>
      </c>
      <c r="N20" s="348">
        <v>2.5600000000000001E-2</v>
      </c>
      <c r="O20" s="355">
        <v>2.0899999999999998E-2</v>
      </c>
      <c r="P20" s="348">
        <v>2.5600000000000001E-2</v>
      </c>
      <c r="Q20" s="355">
        <v>1.9900000000000001E-2</v>
      </c>
      <c r="R20" s="348">
        <v>2.53E-2</v>
      </c>
      <c r="S20" s="355">
        <v>0.02</v>
      </c>
      <c r="T20" s="348"/>
      <c r="U20" s="355"/>
      <c r="V20" s="348"/>
      <c r="W20" s="355"/>
      <c r="X20" s="348"/>
      <c r="Y20" s="357"/>
    </row>
    <row r="21" spans="1:25" x14ac:dyDescent="0.25">
      <c r="A21" s="344" t="s">
        <v>59</v>
      </c>
      <c r="B21" s="348">
        <v>2.5499999999999998E-2</v>
      </c>
      <c r="C21" s="351">
        <v>2.1000000000000001E-2</v>
      </c>
      <c r="D21" s="348">
        <v>2.5499999999999998E-2</v>
      </c>
      <c r="E21" s="351">
        <v>2.1000000000000001E-2</v>
      </c>
      <c r="F21" s="348">
        <v>2.5499999999999998E-2</v>
      </c>
      <c r="G21" s="355">
        <v>2.1000000000000001E-2</v>
      </c>
      <c r="H21" s="348">
        <v>2.5499999999999998E-2</v>
      </c>
      <c r="I21" s="355">
        <v>2.1000000000000001E-2</v>
      </c>
      <c r="J21" s="348">
        <v>2.5499999999999998E-2</v>
      </c>
      <c r="K21" s="355">
        <v>2.1000000000000001E-2</v>
      </c>
      <c r="L21" s="348">
        <v>2.5499999999999998E-2</v>
      </c>
      <c r="M21" s="355">
        <v>2.1000000000000001E-2</v>
      </c>
      <c r="N21" s="348">
        <v>2.5499999999999998E-2</v>
      </c>
      <c r="O21" s="355">
        <v>2.1000000000000001E-2</v>
      </c>
      <c r="P21" s="348">
        <v>2.5499999999999998E-2</v>
      </c>
      <c r="Q21" s="355">
        <v>2.1000000000000001E-2</v>
      </c>
      <c r="R21" s="348">
        <v>2.5499999999999998E-2</v>
      </c>
      <c r="S21" s="355">
        <v>2.1000000000000001E-2</v>
      </c>
      <c r="T21" s="348"/>
      <c r="U21" s="355"/>
      <c r="V21" s="348"/>
      <c r="W21" s="355"/>
      <c r="X21" s="348"/>
      <c r="Y21" s="357"/>
    </row>
    <row r="22" spans="1:25" x14ac:dyDescent="0.25">
      <c r="A22" s="345" t="s">
        <v>68</v>
      </c>
      <c r="B22" s="348">
        <v>2.5700000000000001E-2</v>
      </c>
      <c r="C22" s="351">
        <v>2.0799999999999999E-2</v>
      </c>
      <c r="D22" s="348">
        <v>2.5700000000000001E-2</v>
      </c>
      <c r="E22" s="351">
        <v>2.0799999999999999E-2</v>
      </c>
      <c r="F22" s="348">
        <v>2.5700000000000001E-2</v>
      </c>
      <c r="G22" s="355">
        <v>2.0799999999999999E-2</v>
      </c>
      <c r="H22" s="348">
        <v>2.5700000000000001E-2</v>
      </c>
      <c r="I22" s="355">
        <v>2.0799999999999999E-2</v>
      </c>
      <c r="J22" s="348">
        <v>2.5700000000000001E-2</v>
      </c>
      <c r="K22" s="355">
        <v>2.0799999999999999E-2</v>
      </c>
      <c r="L22" s="348">
        <v>2.5899999999999999E-2</v>
      </c>
      <c r="M22" s="355">
        <v>2.0799999999999999E-2</v>
      </c>
      <c r="N22" s="348">
        <v>2.5899999999999999E-2</v>
      </c>
      <c r="O22" s="355">
        <v>2.0799999999999999E-2</v>
      </c>
      <c r="P22" s="348">
        <v>2.5899999999999999E-2</v>
      </c>
      <c r="Q22" s="355">
        <v>2.0799999999999999E-2</v>
      </c>
      <c r="R22" s="348">
        <v>2.5899999999999999E-2</v>
      </c>
      <c r="S22" s="355">
        <v>2.0799999999999999E-2</v>
      </c>
      <c r="T22" s="348"/>
      <c r="U22" s="355"/>
      <c r="V22" s="348"/>
      <c r="W22" s="355"/>
      <c r="X22" s="348"/>
      <c r="Y22" s="357"/>
    </row>
    <row r="23" spans="1:25" x14ac:dyDescent="0.25">
      <c r="A23" s="346" t="s">
        <v>69</v>
      </c>
      <c r="B23" s="349">
        <v>2.8899999999999999E-2</v>
      </c>
      <c r="C23" s="352">
        <v>2.69E-2</v>
      </c>
      <c r="D23" s="349">
        <v>2.8899999999999999E-2</v>
      </c>
      <c r="E23" s="352">
        <v>2.69E-2</v>
      </c>
      <c r="F23" s="349">
        <v>2.8899999999999999E-2</v>
      </c>
      <c r="G23" s="356">
        <v>2.69E-2</v>
      </c>
      <c r="H23" s="349">
        <v>2.8899999999999999E-2</v>
      </c>
      <c r="I23" s="356">
        <v>2.2800000000000001E-2</v>
      </c>
      <c r="J23" s="349">
        <v>2.8899999999999999E-2</v>
      </c>
      <c r="K23" s="356">
        <v>2.0899999999999998E-2</v>
      </c>
      <c r="L23" s="349">
        <v>2.8899999999999999E-2</v>
      </c>
      <c r="M23" s="356">
        <v>2.0899999999999998E-2</v>
      </c>
      <c r="N23" s="349">
        <v>2.8899999999999999E-2</v>
      </c>
      <c r="O23" s="356">
        <v>2.0899999999999998E-2</v>
      </c>
      <c r="P23" s="349">
        <v>2.8899999999999999E-2</v>
      </c>
      <c r="Q23" s="356">
        <v>1.7899999999999999E-2</v>
      </c>
      <c r="R23" s="349">
        <v>2.8899999999999999E-2</v>
      </c>
      <c r="S23" s="356">
        <v>1.7899999999999999E-2</v>
      </c>
      <c r="T23" s="349"/>
      <c r="U23" s="356"/>
      <c r="V23" s="349"/>
      <c r="W23" s="356"/>
      <c r="X23" s="349"/>
      <c r="Y23" s="358"/>
    </row>
    <row r="24" spans="1:25" x14ac:dyDescent="0.25">
      <c r="A24" s="1235" t="s">
        <v>970</v>
      </c>
      <c r="B24" s="361"/>
      <c r="C24" s="361"/>
      <c r="D24" s="361"/>
      <c r="E24" s="361"/>
      <c r="F24" s="361"/>
      <c r="G24" s="361"/>
      <c r="H24" s="361"/>
      <c r="I24" s="361"/>
      <c r="J24" s="361"/>
      <c r="K24" s="361"/>
      <c r="L24" s="361"/>
      <c r="M24" s="361"/>
      <c r="N24" s="361"/>
      <c r="O24" s="361"/>
      <c r="P24" s="361"/>
      <c r="Q24" s="361"/>
      <c r="R24" s="361"/>
      <c r="S24" s="361"/>
      <c r="T24" s="361"/>
      <c r="U24" s="361"/>
      <c r="V24" s="361"/>
      <c r="W24" s="361"/>
      <c r="X24" s="361"/>
      <c r="Y24" s="361"/>
    </row>
    <row r="25" spans="1:25" x14ac:dyDescent="0.25">
      <c r="A25" s="359" t="s">
        <v>586</v>
      </c>
      <c r="B25" s="361"/>
      <c r="C25" s="361"/>
      <c r="D25" s="361"/>
      <c r="E25" s="361"/>
      <c r="F25" s="361"/>
      <c r="G25" s="361"/>
      <c r="H25" s="361"/>
      <c r="I25" s="361"/>
      <c r="J25" s="361"/>
      <c r="K25" s="361"/>
      <c r="L25" s="361"/>
      <c r="M25" s="361"/>
      <c r="N25" s="361"/>
      <c r="O25" s="361"/>
      <c r="P25" s="361"/>
      <c r="Q25" s="361"/>
      <c r="R25" s="361"/>
      <c r="S25" s="361"/>
      <c r="T25" s="361"/>
      <c r="U25" s="361"/>
      <c r="V25" s="361"/>
      <c r="W25" s="361"/>
      <c r="X25" s="361"/>
      <c r="Y25" s="361"/>
    </row>
    <row r="26" spans="1:25" x14ac:dyDescent="0.25">
      <c r="A26" s="361"/>
      <c r="B26" s="361"/>
      <c r="C26" s="361"/>
      <c r="D26" s="361"/>
      <c r="E26" s="361"/>
      <c r="F26" s="361"/>
      <c r="G26" s="361"/>
      <c r="H26" s="361"/>
      <c r="I26" s="361"/>
      <c r="J26" s="361"/>
      <c r="K26" s="361"/>
      <c r="L26" s="361"/>
      <c r="M26" s="361"/>
      <c r="N26" s="361"/>
      <c r="O26" s="361"/>
      <c r="P26" s="361"/>
      <c r="Q26" s="361"/>
      <c r="R26" s="361"/>
      <c r="S26" s="361"/>
      <c r="T26" s="361"/>
      <c r="U26" s="361"/>
      <c r="V26" s="361"/>
      <c r="W26" s="361"/>
      <c r="X26" s="361"/>
      <c r="Y26" s="361"/>
    </row>
    <row r="27" spans="1:25" ht="15.75" x14ac:dyDescent="0.25">
      <c r="A27" s="369" t="s">
        <v>71</v>
      </c>
    </row>
    <row r="28" spans="1:25" s="466" customFormat="1" ht="15.75" x14ac:dyDescent="0.25">
      <c r="A28" s="460"/>
      <c r="B28" s="461" t="s">
        <v>0</v>
      </c>
      <c r="C28" s="462"/>
      <c r="D28" s="461" t="s">
        <v>1</v>
      </c>
      <c r="E28" s="462"/>
      <c r="F28" s="463" t="s">
        <v>2</v>
      </c>
      <c r="G28" s="462"/>
      <c r="H28" s="463" t="s">
        <v>3</v>
      </c>
      <c r="I28" s="462"/>
      <c r="J28" s="463" t="s">
        <v>4</v>
      </c>
      <c r="K28" s="462"/>
      <c r="L28" s="463" t="s">
        <v>10</v>
      </c>
      <c r="M28" s="462"/>
      <c r="N28" s="463" t="s">
        <v>67</v>
      </c>
      <c r="O28" s="462"/>
      <c r="P28" s="463" t="s">
        <v>171</v>
      </c>
      <c r="Q28" s="462"/>
      <c r="R28" s="463" t="s">
        <v>7</v>
      </c>
      <c r="S28" s="462"/>
      <c r="T28" s="463" t="s">
        <v>8</v>
      </c>
      <c r="U28" s="462"/>
      <c r="V28" s="463" t="s">
        <v>11</v>
      </c>
      <c r="W28" s="462"/>
      <c r="X28" s="464" t="s">
        <v>12</v>
      </c>
      <c r="Y28" s="465"/>
    </row>
    <row r="29" spans="1:25" s="466" customFormat="1" x14ac:dyDescent="0.25">
      <c r="A29" s="467" t="s">
        <v>56</v>
      </c>
      <c r="B29" s="468" t="s">
        <v>169</v>
      </c>
      <c r="C29" s="469" t="s">
        <v>170</v>
      </c>
      <c r="D29" s="468" t="s">
        <v>169</v>
      </c>
      <c r="E29" s="469" t="s">
        <v>170</v>
      </c>
      <c r="F29" s="468" t="s">
        <v>169</v>
      </c>
      <c r="G29" s="469" t="s">
        <v>170</v>
      </c>
      <c r="H29" s="468" t="s">
        <v>169</v>
      </c>
      <c r="I29" s="469" t="s">
        <v>170</v>
      </c>
      <c r="J29" s="468" t="s">
        <v>169</v>
      </c>
      <c r="K29" s="469" t="s">
        <v>170</v>
      </c>
      <c r="L29" s="468" t="s">
        <v>169</v>
      </c>
      <c r="M29" s="469" t="s">
        <v>170</v>
      </c>
      <c r="N29" s="468" t="s">
        <v>169</v>
      </c>
      <c r="O29" s="469" t="s">
        <v>170</v>
      </c>
      <c r="P29" s="468" t="s">
        <v>169</v>
      </c>
      <c r="Q29" s="469" t="s">
        <v>170</v>
      </c>
      <c r="R29" s="468" t="s">
        <v>169</v>
      </c>
      <c r="S29" s="469" t="s">
        <v>170</v>
      </c>
      <c r="T29" s="468" t="s">
        <v>169</v>
      </c>
      <c r="U29" s="469" t="s">
        <v>170</v>
      </c>
      <c r="V29" s="468" t="s">
        <v>169</v>
      </c>
      <c r="W29" s="469" t="s">
        <v>170</v>
      </c>
      <c r="X29" s="468" t="s">
        <v>169</v>
      </c>
      <c r="Y29" s="470" t="s">
        <v>170</v>
      </c>
    </row>
    <row r="30" spans="1:25" x14ac:dyDescent="0.25">
      <c r="A30" s="343" t="s">
        <v>57</v>
      </c>
      <c r="B30" s="347">
        <v>2.5899999999999999E-2</v>
      </c>
      <c r="C30" s="350">
        <v>1.8499999999999999E-2</v>
      </c>
      <c r="D30" s="347">
        <v>2.58E-2</v>
      </c>
      <c r="E30" s="350">
        <v>1.8800000000000001E-2</v>
      </c>
      <c r="F30" s="347">
        <v>2.58E-2</v>
      </c>
      <c r="G30" s="354">
        <v>1.8800000000000001E-2</v>
      </c>
      <c r="H30" s="347">
        <v>2.58E-2</v>
      </c>
      <c r="I30" s="354">
        <v>1.8800000000000001E-2</v>
      </c>
      <c r="J30" s="347">
        <v>2.58E-2</v>
      </c>
      <c r="K30" s="354">
        <v>1.8800000000000001E-2</v>
      </c>
      <c r="L30" s="347">
        <v>2.58E-2</v>
      </c>
      <c r="M30" s="354">
        <v>1.8800000000000001E-2</v>
      </c>
      <c r="N30" s="347">
        <v>2.58E-2</v>
      </c>
      <c r="O30" s="354">
        <v>1.8800000000000001E-2</v>
      </c>
      <c r="P30" s="347">
        <v>2.3900000000000001E-2</v>
      </c>
      <c r="Q30" s="354">
        <v>1.8499999999999999E-2</v>
      </c>
      <c r="R30" s="347">
        <v>2.3900000000000001E-2</v>
      </c>
      <c r="S30" s="354">
        <v>1.8499999999999999E-2</v>
      </c>
      <c r="T30" s="347"/>
      <c r="U30" s="354"/>
      <c r="V30" s="347"/>
      <c r="W30" s="354"/>
      <c r="X30" s="348"/>
      <c r="Y30" s="357"/>
    </row>
    <row r="31" spans="1:25" x14ac:dyDescent="0.25">
      <c r="A31" s="344" t="s">
        <v>58</v>
      </c>
      <c r="B31" s="348">
        <v>2.64E-2</v>
      </c>
      <c r="C31" s="351">
        <v>2.3400000000000001E-2</v>
      </c>
      <c r="D31" s="348">
        <v>2.64E-2</v>
      </c>
      <c r="E31" s="353">
        <v>2.3400000000000001E-2</v>
      </c>
      <c r="F31" s="348">
        <v>2.64E-2</v>
      </c>
      <c r="G31" s="355">
        <v>2.3400000000000001E-2</v>
      </c>
      <c r="H31" s="348">
        <v>2.64E-2</v>
      </c>
      <c r="I31" s="355">
        <v>2.3400000000000001E-2</v>
      </c>
      <c r="J31" s="348">
        <v>2.6200000000000001E-2</v>
      </c>
      <c r="K31" s="355">
        <v>2.3400000000000001E-2</v>
      </c>
      <c r="L31" s="348">
        <v>2.6200000000000001E-2</v>
      </c>
      <c r="M31" s="355">
        <v>2.3400000000000001E-2</v>
      </c>
      <c r="N31" s="348">
        <v>2.6200000000000001E-2</v>
      </c>
      <c r="O31" s="355">
        <v>2.3400000000000001E-2</v>
      </c>
      <c r="P31" s="348">
        <v>1.9900000000000001E-2</v>
      </c>
      <c r="Q31" s="355">
        <v>1.6899999999999998E-2</v>
      </c>
      <c r="R31" s="348">
        <v>2.4500000000000001E-2</v>
      </c>
      <c r="S31" s="355">
        <v>1.9800000000000002E-2</v>
      </c>
      <c r="T31" s="348"/>
      <c r="U31" s="355"/>
      <c r="V31" s="348"/>
      <c r="W31" s="355"/>
      <c r="X31" s="348"/>
      <c r="Y31" s="357"/>
    </row>
    <row r="32" spans="1:25" x14ac:dyDescent="0.25">
      <c r="A32" s="344" t="s">
        <v>59</v>
      </c>
      <c r="B32" s="348">
        <v>2.6499999999999999E-2</v>
      </c>
      <c r="C32" s="351">
        <v>2.35E-2</v>
      </c>
      <c r="D32" s="348">
        <v>2.6499999999999999E-2</v>
      </c>
      <c r="E32" s="351">
        <v>2.35E-2</v>
      </c>
      <c r="F32" s="348">
        <v>2.6499999999999999E-2</v>
      </c>
      <c r="G32" s="355">
        <v>2.35E-2</v>
      </c>
      <c r="H32" s="348">
        <v>2.64E-2</v>
      </c>
      <c r="I32" s="355">
        <v>2.35E-2</v>
      </c>
      <c r="J32" s="348">
        <v>2.64E-2</v>
      </c>
      <c r="K32" s="355">
        <v>2.35E-2</v>
      </c>
      <c r="L32" s="348">
        <v>2.64E-2</v>
      </c>
      <c r="M32" s="355">
        <v>2.35E-2</v>
      </c>
      <c r="N32" s="348">
        <v>2.64E-2</v>
      </c>
      <c r="O32" s="355">
        <v>2.35E-2</v>
      </c>
      <c r="P32" s="348">
        <v>2.64E-2</v>
      </c>
      <c r="Q32" s="355">
        <v>2.35E-2</v>
      </c>
      <c r="R32" s="348">
        <v>2.64E-2</v>
      </c>
      <c r="S32" s="355">
        <v>2.35E-2</v>
      </c>
      <c r="T32" s="348"/>
      <c r="U32" s="355"/>
      <c r="V32" s="348"/>
      <c r="W32" s="355"/>
      <c r="X32" s="348"/>
      <c r="Y32" s="357"/>
    </row>
    <row r="33" spans="1:25" x14ac:dyDescent="0.25">
      <c r="A33" s="345" t="s">
        <v>68</v>
      </c>
      <c r="B33" s="348">
        <v>1.9900000000000001E-2</v>
      </c>
      <c r="C33" s="351">
        <v>1.9699999999999999E-2</v>
      </c>
      <c r="D33" s="348">
        <v>2.5899999999999999E-2</v>
      </c>
      <c r="E33" s="351">
        <v>2.29E-2</v>
      </c>
      <c r="F33" s="348">
        <v>2.5899999999999999E-2</v>
      </c>
      <c r="G33" s="355">
        <v>2.29E-2</v>
      </c>
      <c r="H33" s="348">
        <v>2.5899999999999999E-2</v>
      </c>
      <c r="I33" s="355">
        <v>2.29E-2</v>
      </c>
      <c r="J33" s="348">
        <v>2.5899999999999999E-2</v>
      </c>
      <c r="K33" s="355">
        <v>2.29E-2</v>
      </c>
      <c r="L33" s="348">
        <v>2.4899999999999999E-2</v>
      </c>
      <c r="M33" s="355">
        <v>2.24E-2</v>
      </c>
      <c r="N33" s="348">
        <v>2.5499999999999998E-2</v>
      </c>
      <c r="O33" s="355">
        <v>2.24E-2</v>
      </c>
      <c r="P33" s="348">
        <v>2.5499999999999998E-2</v>
      </c>
      <c r="Q33" s="355">
        <v>2.24E-2</v>
      </c>
      <c r="R33" s="348">
        <v>2.4400000000000002E-2</v>
      </c>
      <c r="S33" s="355">
        <v>1.9800000000000002E-2</v>
      </c>
      <c r="T33" s="348"/>
      <c r="U33" s="355"/>
      <c r="V33" s="348"/>
      <c r="W33" s="355"/>
      <c r="X33" s="348"/>
      <c r="Y33" s="357"/>
    </row>
    <row r="34" spans="1:25" x14ac:dyDescent="0.25">
      <c r="A34" s="346" t="s">
        <v>69</v>
      </c>
      <c r="B34" s="349">
        <v>1.89E-2</v>
      </c>
      <c r="C34" s="352">
        <v>1.8800000000000001E-2</v>
      </c>
      <c r="D34" s="349">
        <v>1.89E-2</v>
      </c>
      <c r="E34" s="352">
        <v>1.8800000000000001E-2</v>
      </c>
      <c r="F34" s="349">
        <v>1.89E-2</v>
      </c>
      <c r="G34" s="356">
        <v>1.8800000000000001E-2</v>
      </c>
      <c r="H34" s="349">
        <v>2.8899999999999999E-2</v>
      </c>
      <c r="I34" s="356">
        <v>2.4799999999999999E-2</v>
      </c>
      <c r="J34" s="349">
        <v>2.8899999999999999E-2</v>
      </c>
      <c r="K34" s="356">
        <v>2.29E-2</v>
      </c>
      <c r="L34" s="349">
        <v>2.8899999999999999E-2</v>
      </c>
      <c r="M34" s="356">
        <v>2.29E-2</v>
      </c>
      <c r="N34" s="349">
        <v>2.8899999999999999E-2</v>
      </c>
      <c r="O34" s="356">
        <v>2.29E-2</v>
      </c>
      <c r="P34" s="349">
        <v>2.8899999999999999E-2</v>
      </c>
      <c r="Q34" s="356">
        <v>1.9900000000000001E-2</v>
      </c>
      <c r="R34" s="349">
        <v>2.8899999999999999E-2</v>
      </c>
      <c r="S34" s="356">
        <v>1.9900000000000001E-2</v>
      </c>
      <c r="T34" s="349"/>
      <c r="U34" s="356"/>
      <c r="V34" s="349"/>
      <c r="W34" s="356"/>
      <c r="X34" s="349"/>
      <c r="Y34" s="358"/>
    </row>
    <row r="35" spans="1:25" x14ac:dyDescent="0.25">
      <c r="A35" s="1235" t="s">
        <v>970</v>
      </c>
      <c r="B35" s="361"/>
      <c r="Y35" s="26" t="s">
        <v>9</v>
      </c>
    </row>
    <row r="36" spans="1:25" x14ac:dyDescent="0.25">
      <c r="A36" s="359" t="s">
        <v>586</v>
      </c>
    </row>
    <row r="37" spans="1:25" x14ac:dyDescent="0.25">
      <c r="D37" s="85"/>
      <c r="E37" s="86"/>
    </row>
    <row r="38" spans="1:25" x14ac:dyDescent="0.25">
      <c r="D38" s="85"/>
      <c r="E38" s="86"/>
    </row>
    <row r="39" spans="1:25" x14ac:dyDescent="0.25">
      <c r="A39" s="87"/>
      <c r="B39" s="365"/>
      <c r="D39" s="85"/>
      <c r="E39" s="363"/>
      <c r="F39" s="365"/>
    </row>
    <row r="40" spans="1:25" ht="22.5" customHeight="1" x14ac:dyDescent="0.25">
      <c r="D40" s="85"/>
      <c r="E40" s="86"/>
      <c r="J40" s="366"/>
    </row>
    <row r="41" spans="1:25" ht="22.5" customHeight="1" x14ac:dyDescent="0.25">
      <c r="D41" s="85"/>
      <c r="E41" s="86"/>
    </row>
    <row r="42" spans="1:25" ht="16.5" customHeight="1" x14ac:dyDescent="0.25">
      <c r="D42" s="85"/>
      <c r="E42" s="86"/>
    </row>
    <row r="43" spans="1:25" x14ac:dyDescent="0.25">
      <c r="D43" s="85"/>
      <c r="E43" s="86"/>
    </row>
    <row r="44" spans="1:25" ht="22.5" customHeight="1" x14ac:dyDescent="0.25">
      <c r="D44" s="85"/>
      <c r="E44" s="86"/>
    </row>
    <row r="45" spans="1:25" ht="16.5" customHeight="1" x14ac:dyDescent="0.25">
      <c r="D45" s="85"/>
      <c r="E45" s="86"/>
    </row>
    <row r="46" spans="1:25" x14ac:dyDescent="0.25">
      <c r="D46" s="85"/>
      <c r="E46" s="86"/>
    </row>
    <row r="47" spans="1:25" x14ac:dyDescent="0.25">
      <c r="D47" s="85"/>
      <c r="E47" s="86"/>
    </row>
    <row r="48" spans="1:25" x14ac:dyDescent="0.25">
      <c r="D48" s="85"/>
      <c r="E48" s="86"/>
    </row>
    <row r="49" spans="4:5" x14ac:dyDescent="0.25">
      <c r="D49" s="85"/>
      <c r="E49" s="86"/>
    </row>
  </sheetData>
  <mergeCells count="2">
    <mergeCell ref="A1:Y1"/>
    <mergeCell ref="A2:Y2"/>
  </mergeCells>
  <hyperlinks>
    <hyperlink ref="A4" location="INDICE!C3" display="Volver al Indice"/>
    <hyperlink ref="Y35" location="INDICE!C3" display="Volver al Indice"/>
  </hyperlinks>
  <pageMargins left="0.7" right="0.7" top="0.75" bottom="0.75" header="0.3" footer="0.3"/>
  <pageSetup paperSize="14" scale="50" fitToHeight="0" orientation="landscape" r:id="rId1"/>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enableFormatConditionsCalculation="0">
    <pageSetUpPr fitToPage="1"/>
  </sheetPr>
  <dimension ref="A1:Y49"/>
  <sheetViews>
    <sheetView showGridLines="0" zoomScaleNormal="100" workbookViewId="0">
      <selection sqref="A1:Y1"/>
    </sheetView>
  </sheetViews>
  <sheetFormatPr baseColWidth="10" defaultColWidth="10.85546875" defaultRowHeight="15" x14ac:dyDescent="0.25"/>
  <cols>
    <col min="1" max="1" width="18" style="88" customWidth="1"/>
    <col min="2" max="2" width="15.7109375" style="88" customWidth="1"/>
    <col min="3" max="3" width="13.140625" style="88" bestFit="1" customWidth="1"/>
    <col min="4" max="4" width="10.85546875" style="88"/>
    <col min="5" max="5" width="15.42578125" style="88" customWidth="1"/>
    <col min="6" max="6" width="10.85546875" style="88"/>
    <col min="7" max="7" width="13.140625" style="88" bestFit="1" customWidth="1"/>
    <col min="8" max="16384" width="10.85546875" style="88"/>
  </cols>
  <sheetData>
    <row r="1" spans="1:25" x14ac:dyDescent="0.25">
      <c r="A1" s="1191" t="s">
        <v>64</v>
      </c>
      <c r="B1" s="1191"/>
      <c r="C1" s="1191"/>
      <c r="D1" s="1191"/>
      <c r="E1" s="1191"/>
      <c r="F1" s="1191"/>
      <c r="G1" s="1191"/>
      <c r="H1" s="1191"/>
      <c r="I1" s="1191"/>
      <c r="J1" s="1191"/>
      <c r="K1" s="1191"/>
      <c r="L1" s="1191"/>
      <c r="M1" s="1191"/>
      <c r="N1" s="1191"/>
      <c r="O1" s="1191"/>
      <c r="P1" s="1191"/>
      <c r="Q1" s="1191"/>
      <c r="R1" s="1191"/>
      <c r="S1" s="1191"/>
      <c r="T1" s="1191"/>
      <c r="U1" s="1191"/>
      <c r="V1" s="1191"/>
      <c r="W1" s="1191"/>
      <c r="X1" s="1191"/>
      <c r="Y1" s="1191"/>
    </row>
    <row r="2" spans="1:25" x14ac:dyDescent="0.25">
      <c r="A2" s="1191" t="s">
        <v>582</v>
      </c>
      <c r="B2" s="1191"/>
      <c r="C2" s="1191"/>
      <c r="D2" s="1191"/>
      <c r="E2" s="1191"/>
      <c r="F2" s="1191"/>
      <c r="G2" s="1191"/>
      <c r="H2" s="1191"/>
      <c r="I2" s="1191"/>
      <c r="J2" s="1191"/>
      <c r="K2" s="1191"/>
      <c r="L2" s="1191"/>
      <c r="M2" s="1191"/>
      <c r="N2" s="1191"/>
      <c r="O2" s="1191"/>
      <c r="P2" s="1191"/>
      <c r="Q2" s="1191"/>
      <c r="R2" s="1191"/>
      <c r="S2" s="1191"/>
      <c r="T2" s="1191"/>
      <c r="U2" s="1191"/>
      <c r="V2" s="1191"/>
      <c r="W2" s="1191"/>
      <c r="X2" s="1191"/>
      <c r="Y2" s="1191"/>
    </row>
    <row r="3" spans="1:25" ht="15.75" x14ac:dyDescent="0.25">
      <c r="A3" s="370" t="s">
        <v>585</v>
      </c>
      <c r="B3" s="371"/>
      <c r="C3" s="371"/>
      <c r="D3" s="371"/>
      <c r="E3" s="371"/>
      <c r="F3" s="371"/>
      <c r="G3" s="371"/>
      <c r="H3" s="371"/>
      <c r="I3" s="371"/>
      <c r="J3" s="371"/>
      <c r="K3" s="371"/>
      <c r="L3" s="371"/>
      <c r="M3" s="371"/>
      <c r="N3" s="371"/>
      <c r="O3" s="371"/>
      <c r="P3" s="371"/>
      <c r="Q3" s="371"/>
      <c r="R3" s="371"/>
      <c r="S3" s="371"/>
      <c r="T3" s="371"/>
      <c r="U3" s="371"/>
      <c r="V3" s="371"/>
      <c r="W3" s="371"/>
      <c r="X3" s="371"/>
      <c r="Y3" s="371"/>
    </row>
    <row r="4" spans="1:25" ht="45" customHeight="1" x14ac:dyDescent="0.25">
      <c r="A4" s="2" t="s">
        <v>9</v>
      </c>
      <c r="B4" s="89"/>
      <c r="C4" s="89"/>
      <c r="D4" s="89"/>
      <c r="E4" s="89"/>
      <c r="F4" s="89"/>
      <c r="G4" s="89"/>
      <c r="H4" s="89"/>
      <c r="I4" s="89"/>
      <c r="J4" s="89"/>
      <c r="K4" s="89"/>
      <c r="L4" s="89"/>
      <c r="M4" s="89"/>
      <c r="N4" s="89"/>
      <c r="O4" s="89"/>
      <c r="P4" s="89"/>
      <c r="Q4" s="89"/>
      <c r="R4" s="89"/>
      <c r="S4" s="89"/>
      <c r="T4" s="89"/>
      <c r="U4" s="89"/>
      <c r="V4" s="89"/>
      <c r="W4" s="89"/>
      <c r="X4" s="89"/>
      <c r="Y4" s="89"/>
    </row>
    <row r="5" spans="1:25" ht="15.75" x14ac:dyDescent="0.25">
      <c r="A5" s="372" t="s">
        <v>862</v>
      </c>
      <c r="B5" s="90"/>
      <c r="C5" s="90"/>
      <c r="D5" s="90"/>
      <c r="E5" s="90"/>
      <c r="F5" s="90"/>
      <c r="G5" s="90"/>
      <c r="H5" s="90"/>
      <c r="I5" s="90"/>
      <c r="J5" s="90"/>
      <c r="K5" s="90"/>
      <c r="L5" s="90"/>
      <c r="M5" s="90"/>
      <c r="N5" s="90"/>
      <c r="O5" s="90"/>
      <c r="P5" s="90"/>
      <c r="Q5" s="90"/>
      <c r="R5" s="90"/>
      <c r="S5" s="90"/>
      <c r="T5" s="90"/>
      <c r="U5" s="90"/>
      <c r="V5" s="90"/>
      <c r="W5" s="90"/>
      <c r="X5" s="90"/>
      <c r="Y5" s="90"/>
    </row>
    <row r="6" spans="1:25" s="471" customFormat="1" ht="15.75" x14ac:dyDescent="0.25">
      <c r="A6" s="460"/>
      <c r="B6" s="461" t="s">
        <v>0</v>
      </c>
      <c r="C6" s="462"/>
      <c r="D6" s="461" t="s">
        <v>1</v>
      </c>
      <c r="E6" s="462"/>
      <c r="F6" s="463" t="s">
        <v>2</v>
      </c>
      <c r="G6" s="462"/>
      <c r="H6" s="463" t="s">
        <v>3</v>
      </c>
      <c r="I6" s="462"/>
      <c r="J6" s="463" t="s">
        <v>4</v>
      </c>
      <c r="K6" s="462"/>
      <c r="L6" s="463" t="s">
        <v>10</v>
      </c>
      <c r="M6" s="462"/>
      <c r="N6" s="463" t="s">
        <v>67</v>
      </c>
      <c r="O6" s="462"/>
      <c r="P6" s="463" t="s">
        <v>171</v>
      </c>
      <c r="Q6" s="462"/>
      <c r="R6" s="463" t="s">
        <v>7</v>
      </c>
      <c r="S6" s="462"/>
      <c r="T6" s="463" t="s">
        <v>8</v>
      </c>
      <c r="U6" s="462"/>
      <c r="V6" s="463" t="s">
        <v>11</v>
      </c>
      <c r="W6" s="462"/>
      <c r="X6" s="464" t="s">
        <v>12</v>
      </c>
      <c r="Y6" s="465"/>
    </row>
    <row r="7" spans="1:25" s="471" customFormat="1" x14ac:dyDescent="0.25">
      <c r="A7" s="467" t="s">
        <v>56</v>
      </c>
      <c r="B7" s="468" t="s">
        <v>169</v>
      </c>
      <c r="C7" s="469" t="s">
        <v>170</v>
      </c>
      <c r="D7" s="468" t="s">
        <v>169</v>
      </c>
      <c r="E7" s="469" t="s">
        <v>170</v>
      </c>
      <c r="F7" s="468" t="s">
        <v>169</v>
      </c>
      <c r="G7" s="469" t="s">
        <v>170</v>
      </c>
      <c r="H7" s="468" t="s">
        <v>169</v>
      </c>
      <c r="I7" s="469" t="s">
        <v>170</v>
      </c>
      <c r="J7" s="468" t="s">
        <v>169</v>
      </c>
      <c r="K7" s="469" t="s">
        <v>170</v>
      </c>
      <c r="L7" s="468" t="s">
        <v>169</v>
      </c>
      <c r="M7" s="469" t="s">
        <v>170</v>
      </c>
      <c r="N7" s="468" t="s">
        <v>169</v>
      </c>
      <c r="O7" s="469" t="s">
        <v>170</v>
      </c>
      <c r="P7" s="468" t="s">
        <v>169</v>
      </c>
      <c r="Q7" s="469" t="s">
        <v>170</v>
      </c>
      <c r="R7" s="468" t="s">
        <v>169</v>
      </c>
      <c r="S7" s="469" t="s">
        <v>170</v>
      </c>
      <c r="T7" s="468" t="s">
        <v>169</v>
      </c>
      <c r="U7" s="469" t="s">
        <v>170</v>
      </c>
      <c r="V7" s="468" t="s">
        <v>169</v>
      </c>
      <c r="W7" s="469" t="s">
        <v>170</v>
      </c>
      <c r="X7" s="468" t="s">
        <v>169</v>
      </c>
      <c r="Y7" s="470" t="s">
        <v>170</v>
      </c>
    </row>
    <row r="8" spans="1:25" x14ac:dyDescent="0.25">
      <c r="A8" s="343" t="s">
        <v>57</v>
      </c>
      <c r="B8" s="347">
        <v>2.2700000000000001E-2</v>
      </c>
      <c r="C8" s="350">
        <v>1.6500000000000001E-2</v>
      </c>
      <c r="D8" s="347">
        <v>2.2599999999999999E-2</v>
      </c>
      <c r="E8" s="350">
        <v>1.6500000000000001E-2</v>
      </c>
      <c r="F8" s="347">
        <v>2.2599999999999999E-2</v>
      </c>
      <c r="G8" s="354">
        <v>1.6500000000000001E-2</v>
      </c>
      <c r="H8" s="347">
        <v>2.2599999999999999E-2</v>
      </c>
      <c r="I8" s="354">
        <v>1.6500000000000001E-2</v>
      </c>
      <c r="J8" s="347">
        <v>2.2599999999999999E-2</v>
      </c>
      <c r="K8" s="354">
        <v>1.6500000000000001E-2</v>
      </c>
      <c r="L8" s="347">
        <v>2.2599999999999999E-2</v>
      </c>
      <c r="M8" s="354">
        <v>1.6500000000000001E-2</v>
      </c>
      <c r="N8" s="347">
        <v>2.2599999999999999E-2</v>
      </c>
      <c r="O8" s="354">
        <v>1.6500000000000001E-2</v>
      </c>
      <c r="P8" s="347">
        <v>2.18E-2</v>
      </c>
      <c r="Q8" s="354">
        <v>1.6500000000000001E-2</v>
      </c>
      <c r="R8" s="347">
        <v>2.1399999999999999E-2</v>
      </c>
      <c r="S8" s="354">
        <v>1.6500000000000001E-2</v>
      </c>
      <c r="T8" s="347"/>
      <c r="U8" s="354"/>
      <c r="V8" s="347"/>
      <c r="W8" s="354"/>
      <c r="X8" s="348"/>
      <c r="Y8" s="357"/>
    </row>
    <row r="9" spans="1:25" x14ac:dyDescent="0.25">
      <c r="A9" s="344" t="s">
        <v>58</v>
      </c>
      <c r="B9" s="348">
        <v>2.07E-2</v>
      </c>
      <c r="C9" s="351">
        <v>1.78E-2</v>
      </c>
      <c r="D9" s="348">
        <v>2.07E-2</v>
      </c>
      <c r="E9" s="353">
        <v>1.78E-2</v>
      </c>
      <c r="F9" s="348">
        <v>2.07E-2</v>
      </c>
      <c r="G9" s="355">
        <v>1.78E-2</v>
      </c>
      <c r="H9" s="348">
        <v>2.07E-2</v>
      </c>
      <c r="I9" s="355">
        <v>1.78E-2</v>
      </c>
      <c r="J9" s="348">
        <v>2.2700000000000001E-2</v>
      </c>
      <c r="K9" s="355">
        <v>1.6799999999999999E-2</v>
      </c>
      <c r="L9" s="348">
        <v>2.2700000000000001E-2</v>
      </c>
      <c r="M9" s="355">
        <v>1.6799999999999999E-2</v>
      </c>
      <c r="N9" s="348">
        <v>2.2700000000000001E-2</v>
      </c>
      <c r="O9" s="355">
        <v>1.6799999999999999E-2</v>
      </c>
      <c r="P9" s="348">
        <v>2.2700000000000001E-2</v>
      </c>
      <c r="Q9" s="355">
        <v>1.6799999999999999E-2</v>
      </c>
      <c r="R9" s="348">
        <v>2.2499999999999999E-2</v>
      </c>
      <c r="S9" s="355">
        <v>1.6799999999999999E-2</v>
      </c>
      <c r="T9" s="348"/>
      <c r="U9" s="355"/>
      <c r="V9" s="348"/>
      <c r="W9" s="355"/>
      <c r="X9" s="348"/>
      <c r="Y9" s="357"/>
    </row>
    <row r="10" spans="1:25" x14ac:dyDescent="0.25">
      <c r="A10" s="344" t="s">
        <v>59</v>
      </c>
      <c r="B10" s="348">
        <v>2.0500000000000001E-2</v>
      </c>
      <c r="C10" s="351">
        <v>1.6899999999999998E-2</v>
      </c>
      <c r="D10" s="348">
        <v>2.0500000000000001E-2</v>
      </c>
      <c r="E10" s="351">
        <v>1.6899999999999998E-2</v>
      </c>
      <c r="F10" s="348">
        <v>2.0500000000000001E-2</v>
      </c>
      <c r="G10" s="355">
        <v>1.6899999999999998E-2</v>
      </c>
      <c r="H10" s="348">
        <v>2.0400000000000001E-2</v>
      </c>
      <c r="I10" s="355">
        <v>1.6799999999999999E-2</v>
      </c>
      <c r="J10" s="348">
        <v>2.0400000000000001E-2</v>
      </c>
      <c r="K10" s="355">
        <v>1.6799999999999999E-2</v>
      </c>
      <c r="L10" s="348">
        <v>2.0400000000000001E-2</v>
      </c>
      <c r="M10" s="355">
        <v>1.6799999999999999E-2</v>
      </c>
      <c r="N10" s="348">
        <v>2.0400000000000001E-2</v>
      </c>
      <c r="O10" s="355">
        <v>1.6799999999999999E-2</v>
      </c>
      <c r="P10" s="348">
        <v>2.0400000000000001E-2</v>
      </c>
      <c r="Q10" s="355">
        <v>1.6799999999999999E-2</v>
      </c>
      <c r="R10" s="348">
        <v>2.0400000000000001E-2</v>
      </c>
      <c r="S10" s="355">
        <v>1.6799999999999999E-2</v>
      </c>
      <c r="T10" s="348"/>
      <c r="U10" s="355"/>
      <c r="V10" s="348"/>
      <c r="W10" s="355"/>
      <c r="X10" s="348"/>
      <c r="Y10" s="357"/>
    </row>
    <row r="11" spans="1:25" x14ac:dyDescent="0.25">
      <c r="A11" s="345" t="s">
        <v>68</v>
      </c>
      <c r="B11" s="348">
        <v>2.2599999999999999E-2</v>
      </c>
      <c r="C11" s="351">
        <v>1.78E-2</v>
      </c>
      <c r="D11" s="348">
        <v>2.2599999999999999E-2</v>
      </c>
      <c r="E11" s="351">
        <v>1.78E-2</v>
      </c>
      <c r="F11" s="348">
        <v>2.2599999999999999E-2</v>
      </c>
      <c r="G11" s="355">
        <v>1.78E-2</v>
      </c>
      <c r="H11" s="348">
        <v>2.2599999999999999E-2</v>
      </c>
      <c r="I11" s="355">
        <v>1.78E-2</v>
      </c>
      <c r="J11" s="348">
        <v>2.2599999999999999E-2</v>
      </c>
      <c r="K11" s="355">
        <v>1.78E-2</v>
      </c>
      <c r="L11" s="348">
        <v>2.2700000000000001E-2</v>
      </c>
      <c r="M11" s="355">
        <v>1.6899999999999998E-2</v>
      </c>
      <c r="N11" s="348">
        <v>2.3800000000000002E-2</v>
      </c>
      <c r="O11" s="355">
        <v>1.6899999999999998E-2</v>
      </c>
      <c r="P11" s="348">
        <v>2.3800000000000002E-2</v>
      </c>
      <c r="Q11" s="355">
        <v>1.6899999999999998E-2</v>
      </c>
      <c r="R11" s="348">
        <v>2.3800000000000002E-2</v>
      </c>
      <c r="S11" s="355">
        <v>1.6899999999999998E-2</v>
      </c>
      <c r="T11" s="348"/>
      <c r="U11" s="355"/>
      <c r="V11" s="348"/>
      <c r="W11" s="355"/>
      <c r="X11" s="348"/>
      <c r="Y11" s="357"/>
    </row>
    <row r="12" spans="1:25" x14ac:dyDescent="0.25">
      <c r="A12" s="346" t="s">
        <v>69</v>
      </c>
      <c r="B12" s="349">
        <v>2.3900000000000001E-2</v>
      </c>
      <c r="C12" s="352">
        <v>2.18E-2</v>
      </c>
      <c r="D12" s="349">
        <v>2.3900000000000001E-2</v>
      </c>
      <c r="E12" s="352">
        <v>2.18E-2</v>
      </c>
      <c r="F12" s="349">
        <v>2.3900000000000001E-2</v>
      </c>
      <c r="G12" s="356">
        <v>2.18E-2</v>
      </c>
      <c r="H12" s="349">
        <v>2.3900000000000001E-2</v>
      </c>
      <c r="I12" s="356">
        <v>2.18E-2</v>
      </c>
      <c r="J12" s="349">
        <v>2.3900000000000001E-2</v>
      </c>
      <c r="K12" s="356">
        <v>1.6899999999999998E-2</v>
      </c>
      <c r="L12" s="349">
        <v>2.3900000000000001E-2</v>
      </c>
      <c r="M12" s="356">
        <v>1.6899999999999998E-2</v>
      </c>
      <c r="N12" s="349">
        <v>1.9900000000000001E-2</v>
      </c>
      <c r="O12" s="356">
        <v>1.6899999999999998E-2</v>
      </c>
      <c r="P12" s="349">
        <v>2.3900000000000001E-2</v>
      </c>
      <c r="Q12" s="356">
        <v>1.6500000000000001E-2</v>
      </c>
      <c r="R12" s="349">
        <v>2.3900000000000001E-2</v>
      </c>
      <c r="S12" s="356">
        <v>1.6500000000000001E-2</v>
      </c>
      <c r="T12" s="349"/>
      <c r="U12" s="356"/>
      <c r="V12" s="349"/>
      <c r="W12" s="356"/>
      <c r="X12" s="349"/>
      <c r="Y12" s="358"/>
    </row>
    <row r="13" spans="1:25" x14ac:dyDescent="0.25">
      <c r="A13" s="1235" t="s">
        <v>971</v>
      </c>
      <c r="B13" s="91"/>
      <c r="C13" s="91"/>
      <c r="D13" s="91"/>
      <c r="E13" s="91"/>
      <c r="F13" s="91"/>
      <c r="G13" s="91"/>
      <c r="H13" s="91"/>
      <c r="I13" s="91"/>
      <c r="J13" s="91"/>
      <c r="K13" s="91"/>
      <c r="L13" s="91"/>
      <c r="M13" s="91"/>
      <c r="N13" s="91"/>
      <c r="O13" s="91"/>
      <c r="P13" s="91"/>
      <c r="Q13" s="91"/>
      <c r="R13" s="91"/>
      <c r="S13" s="91"/>
      <c r="T13" s="91"/>
      <c r="U13" s="91"/>
      <c r="V13" s="91"/>
      <c r="W13" s="91"/>
      <c r="X13" s="91"/>
      <c r="Y13" s="91"/>
    </row>
    <row r="14" spans="1:25" x14ac:dyDescent="0.25">
      <c r="A14" s="373" t="s">
        <v>586</v>
      </c>
      <c r="B14" s="91"/>
      <c r="C14" s="91"/>
      <c r="D14" s="91"/>
      <c r="E14" s="364">
        <f>24391.36*200</f>
        <v>4878272</v>
      </c>
      <c r="F14" s="118"/>
      <c r="G14" s="364"/>
      <c r="H14" s="91"/>
      <c r="I14" s="91"/>
      <c r="J14" s="91"/>
      <c r="K14" s="91"/>
      <c r="L14" s="91"/>
      <c r="M14" s="91"/>
      <c r="N14" s="91"/>
      <c r="O14" s="91"/>
      <c r="P14" s="91"/>
      <c r="Q14" s="91"/>
      <c r="R14" s="91"/>
      <c r="S14" s="91"/>
      <c r="T14" s="91"/>
      <c r="U14" s="91"/>
      <c r="V14" s="91"/>
      <c r="W14" s="91"/>
      <c r="X14" s="91"/>
      <c r="Y14" s="91"/>
    </row>
    <row r="15" spans="1:25" x14ac:dyDescent="0.25">
      <c r="A15" s="91"/>
      <c r="B15" s="91"/>
      <c r="C15" s="91"/>
      <c r="D15" s="91"/>
      <c r="E15" s="91"/>
      <c r="F15" s="91"/>
      <c r="G15" s="91"/>
      <c r="H15" s="91"/>
      <c r="I15" s="91"/>
      <c r="J15" s="91"/>
      <c r="K15" s="91"/>
      <c r="L15" s="91"/>
      <c r="M15" s="91"/>
      <c r="N15" s="91"/>
      <c r="O15" s="91"/>
      <c r="P15" s="91"/>
      <c r="Q15" s="91"/>
      <c r="R15" s="91"/>
      <c r="S15" s="91"/>
      <c r="T15" s="91"/>
      <c r="U15" s="91"/>
      <c r="V15" s="91"/>
      <c r="W15" s="91"/>
      <c r="X15" s="91"/>
      <c r="Y15" s="91"/>
    </row>
    <row r="16" spans="1:25" ht="15.75" x14ac:dyDescent="0.25">
      <c r="A16" s="372" t="s">
        <v>863</v>
      </c>
      <c r="B16" s="90"/>
      <c r="C16" s="90"/>
      <c r="D16" s="90"/>
      <c r="E16" s="90"/>
      <c r="F16" s="90"/>
      <c r="G16" s="90"/>
      <c r="H16" s="90"/>
      <c r="I16" s="90"/>
      <c r="J16" s="90"/>
      <c r="K16" s="90"/>
      <c r="L16" s="90"/>
      <c r="M16" s="90"/>
      <c r="N16" s="90"/>
      <c r="O16" s="90"/>
      <c r="P16" s="90"/>
      <c r="Q16" s="90"/>
      <c r="R16" s="90"/>
      <c r="S16" s="90"/>
      <c r="T16" s="90"/>
      <c r="U16" s="90"/>
      <c r="V16" s="90"/>
      <c r="W16" s="90"/>
      <c r="X16" s="90"/>
      <c r="Y16" s="90"/>
    </row>
    <row r="17" spans="1:25" s="471" customFormat="1" ht="15.75" x14ac:dyDescent="0.25">
      <c r="A17" s="460"/>
      <c r="B17" s="461" t="s">
        <v>0</v>
      </c>
      <c r="C17" s="462"/>
      <c r="D17" s="461" t="s">
        <v>1</v>
      </c>
      <c r="E17" s="462"/>
      <c r="F17" s="463" t="s">
        <v>2</v>
      </c>
      <c r="G17" s="462"/>
      <c r="H17" s="463" t="s">
        <v>3</v>
      </c>
      <c r="I17" s="462"/>
      <c r="J17" s="463" t="s">
        <v>4</v>
      </c>
      <c r="K17" s="462"/>
      <c r="L17" s="463" t="s">
        <v>10</v>
      </c>
      <c r="M17" s="462"/>
      <c r="N17" s="463" t="s">
        <v>67</v>
      </c>
      <c r="O17" s="462"/>
      <c r="P17" s="463" t="s">
        <v>171</v>
      </c>
      <c r="Q17" s="462"/>
      <c r="R17" s="463" t="s">
        <v>7</v>
      </c>
      <c r="S17" s="462"/>
      <c r="T17" s="463" t="s">
        <v>8</v>
      </c>
      <c r="U17" s="462"/>
      <c r="V17" s="463" t="s">
        <v>11</v>
      </c>
      <c r="W17" s="462"/>
      <c r="X17" s="464" t="s">
        <v>12</v>
      </c>
      <c r="Y17" s="465"/>
    </row>
    <row r="18" spans="1:25" s="471" customFormat="1" x14ac:dyDescent="0.25">
      <c r="A18" s="467" t="s">
        <v>56</v>
      </c>
      <c r="B18" s="468" t="s">
        <v>169</v>
      </c>
      <c r="C18" s="469" t="s">
        <v>170</v>
      </c>
      <c r="D18" s="468" t="s">
        <v>169</v>
      </c>
      <c r="E18" s="469" t="s">
        <v>170</v>
      </c>
      <c r="F18" s="468" t="s">
        <v>169</v>
      </c>
      <c r="G18" s="469" t="s">
        <v>170</v>
      </c>
      <c r="H18" s="468" t="s">
        <v>169</v>
      </c>
      <c r="I18" s="469" t="s">
        <v>170</v>
      </c>
      <c r="J18" s="468" t="s">
        <v>169</v>
      </c>
      <c r="K18" s="469" t="s">
        <v>170</v>
      </c>
      <c r="L18" s="468" t="s">
        <v>169</v>
      </c>
      <c r="M18" s="469" t="s">
        <v>170</v>
      </c>
      <c r="N18" s="468" t="s">
        <v>169</v>
      </c>
      <c r="O18" s="469" t="s">
        <v>170</v>
      </c>
      <c r="P18" s="468" t="s">
        <v>169</v>
      </c>
      <c r="Q18" s="469" t="s">
        <v>170</v>
      </c>
      <c r="R18" s="468" t="s">
        <v>169</v>
      </c>
      <c r="S18" s="469" t="s">
        <v>170</v>
      </c>
      <c r="T18" s="468" t="s">
        <v>169</v>
      </c>
      <c r="U18" s="469" t="s">
        <v>170</v>
      </c>
      <c r="V18" s="468" t="s">
        <v>169</v>
      </c>
      <c r="W18" s="469" t="s">
        <v>170</v>
      </c>
      <c r="X18" s="468" t="s">
        <v>169</v>
      </c>
      <c r="Y18" s="470" t="s">
        <v>170</v>
      </c>
    </row>
    <row r="19" spans="1:25" x14ac:dyDescent="0.25">
      <c r="A19" s="343" t="s">
        <v>57</v>
      </c>
      <c r="B19" s="347">
        <v>2.58E-2</v>
      </c>
      <c r="C19" s="350">
        <v>1.8499999999999999E-2</v>
      </c>
      <c r="D19" s="347">
        <v>2.5600000000000001E-2</v>
      </c>
      <c r="E19" s="350">
        <v>1.7899999999999999E-2</v>
      </c>
      <c r="F19" s="347">
        <v>2.5600000000000001E-2</v>
      </c>
      <c r="G19" s="354">
        <v>1.7899999999999999E-2</v>
      </c>
      <c r="H19" s="347">
        <v>2.5600000000000001E-2</v>
      </c>
      <c r="I19" s="354">
        <v>1.7899999999999999E-2</v>
      </c>
      <c r="J19" s="347">
        <v>2.5600000000000001E-2</v>
      </c>
      <c r="K19" s="354">
        <v>1.7899999999999999E-2</v>
      </c>
      <c r="L19" s="347">
        <v>2.5600000000000001E-2</v>
      </c>
      <c r="M19" s="354">
        <v>1.7899999999999999E-2</v>
      </c>
      <c r="N19" s="347">
        <v>2.5600000000000001E-2</v>
      </c>
      <c r="O19" s="354">
        <v>1.7899999999999999E-2</v>
      </c>
      <c r="P19" s="347">
        <v>2.35E-2</v>
      </c>
      <c r="Q19" s="354">
        <v>1.7899999999999999E-2</v>
      </c>
      <c r="R19" s="347">
        <v>2.3300000000000001E-2</v>
      </c>
      <c r="S19" s="354">
        <v>1.7899999999999999E-2</v>
      </c>
      <c r="T19" s="347"/>
      <c r="U19" s="354"/>
      <c r="V19" s="347"/>
      <c r="W19" s="354"/>
      <c r="X19" s="348"/>
      <c r="Y19" s="357"/>
    </row>
    <row r="20" spans="1:25" x14ac:dyDescent="0.25">
      <c r="A20" s="344" t="s">
        <v>58</v>
      </c>
      <c r="B20" s="348">
        <v>2.5399999999999999E-2</v>
      </c>
      <c r="C20" s="351">
        <v>2.0799999999999999E-2</v>
      </c>
      <c r="D20" s="348">
        <v>1.9800000000000002E-2</v>
      </c>
      <c r="E20" s="353">
        <v>1.9699999999999999E-2</v>
      </c>
      <c r="F20" s="348">
        <v>2.5399999999999999E-2</v>
      </c>
      <c r="G20" s="355">
        <v>2.0799999999999999E-2</v>
      </c>
      <c r="H20" s="348">
        <v>2.5399999999999999E-2</v>
      </c>
      <c r="I20" s="355">
        <v>2.0799999999999999E-2</v>
      </c>
      <c r="J20" s="348">
        <v>2.5600000000000001E-2</v>
      </c>
      <c r="K20" s="355">
        <v>2.0899999999999998E-2</v>
      </c>
      <c r="L20" s="348">
        <v>2.5600000000000001E-2</v>
      </c>
      <c r="M20" s="355">
        <v>2.0899999999999998E-2</v>
      </c>
      <c r="N20" s="348">
        <v>2.5600000000000001E-2</v>
      </c>
      <c r="O20" s="355">
        <v>2.0899999999999998E-2</v>
      </c>
      <c r="P20" s="348">
        <v>2.5600000000000001E-2</v>
      </c>
      <c r="Q20" s="355">
        <v>1.9900000000000001E-2</v>
      </c>
      <c r="R20" s="348">
        <v>2.53E-2</v>
      </c>
      <c r="S20" s="355">
        <v>0.02</v>
      </c>
      <c r="T20" s="348"/>
      <c r="U20" s="355"/>
      <c r="V20" s="348"/>
      <c r="W20" s="355"/>
      <c r="X20" s="348"/>
      <c r="Y20" s="357"/>
    </row>
    <row r="21" spans="1:25" x14ac:dyDescent="0.25">
      <c r="A21" s="344" t="s">
        <v>59</v>
      </c>
      <c r="B21" s="348">
        <v>2.5499999999999998E-2</v>
      </c>
      <c r="C21" s="351">
        <v>2.1000000000000001E-2</v>
      </c>
      <c r="D21" s="348">
        <v>2.5499999999999998E-2</v>
      </c>
      <c r="E21" s="351">
        <v>2.1000000000000001E-2</v>
      </c>
      <c r="F21" s="348">
        <v>2.5499999999999998E-2</v>
      </c>
      <c r="G21" s="355">
        <v>2.1000000000000001E-2</v>
      </c>
      <c r="H21" s="348">
        <v>2.5399999999999999E-2</v>
      </c>
      <c r="I21" s="355">
        <v>2.0899999999999998E-2</v>
      </c>
      <c r="J21" s="348">
        <v>2.5399999999999999E-2</v>
      </c>
      <c r="K21" s="355">
        <v>2.0899999999999998E-2</v>
      </c>
      <c r="L21" s="348">
        <v>2.5399999999999999E-2</v>
      </c>
      <c r="M21" s="355">
        <v>2.0899999999999998E-2</v>
      </c>
      <c r="N21" s="348">
        <v>2.5399999999999999E-2</v>
      </c>
      <c r="O21" s="355">
        <v>2.0899999999999998E-2</v>
      </c>
      <c r="P21" s="348">
        <v>2.5399999999999999E-2</v>
      </c>
      <c r="Q21" s="355">
        <v>2.0899999999999998E-2</v>
      </c>
      <c r="R21" s="348">
        <v>2.5399999999999999E-2</v>
      </c>
      <c r="S21" s="355">
        <v>2.0899999999999998E-2</v>
      </c>
      <c r="T21" s="348"/>
      <c r="U21" s="355"/>
      <c r="V21" s="348"/>
      <c r="W21" s="355"/>
      <c r="X21" s="348"/>
      <c r="Y21" s="357"/>
    </row>
    <row r="22" spans="1:25" x14ac:dyDescent="0.25">
      <c r="A22" s="345" t="s">
        <v>68</v>
      </c>
      <c r="B22" s="348">
        <v>2.5700000000000001E-2</v>
      </c>
      <c r="C22" s="351">
        <v>2.0799999999999999E-2</v>
      </c>
      <c r="D22" s="348">
        <v>2.5700000000000001E-2</v>
      </c>
      <c r="E22" s="351">
        <v>2.0799999999999999E-2</v>
      </c>
      <c r="F22" s="348">
        <v>2.5700000000000001E-2</v>
      </c>
      <c r="G22" s="355">
        <v>2.0799999999999999E-2</v>
      </c>
      <c r="H22" s="348">
        <v>2.5700000000000001E-2</v>
      </c>
      <c r="I22" s="355">
        <v>2.0799999999999999E-2</v>
      </c>
      <c r="J22" s="348">
        <v>2.5700000000000001E-2</v>
      </c>
      <c r="K22" s="355">
        <v>2.0799999999999999E-2</v>
      </c>
      <c r="L22" s="348">
        <v>2.5899999999999999E-2</v>
      </c>
      <c r="M22" s="355">
        <v>2.0799999999999999E-2</v>
      </c>
      <c r="N22" s="348">
        <v>2.5899999999999999E-2</v>
      </c>
      <c r="O22" s="355">
        <v>2.0799999999999999E-2</v>
      </c>
      <c r="P22" s="348">
        <v>2.5899999999999999E-2</v>
      </c>
      <c r="Q22" s="355">
        <v>2.0799999999999999E-2</v>
      </c>
      <c r="R22" s="348">
        <v>2.5899999999999999E-2</v>
      </c>
      <c r="S22" s="355">
        <v>2.0799999999999999E-2</v>
      </c>
      <c r="T22" s="348"/>
      <c r="U22" s="355"/>
      <c r="V22" s="348"/>
      <c r="W22" s="355"/>
      <c r="X22" s="348"/>
      <c r="Y22" s="357"/>
    </row>
    <row r="23" spans="1:25" x14ac:dyDescent="0.25">
      <c r="A23" s="346" t="s">
        <v>69</v>
      </c>
      <c r="B23" s="349">
        <v>2.8899999999999999E-2</v>
      </c>
      <c r="C23" s="352">
        <v>2.69E-2</v>
      </c>
      <c r="D23" s="349">
        <v>2.8899999999999999E-2</v>
      </c>
      <c r="E23" s="352">
        <v>2.69E-2</v>
      </c>
      <c r="F23" s="349">
        <v>2.8899999999999999E-2</v>
      </c>
      <c r="G23" s="356">
        <v>2.69E-2</v>
      </c>
      <c r="H23" s="349">
        <v>2.4899999999999999E-2</v>
      </c>
      <c r="I23" s="356">
        <v>1.9800000000000002E-2</v>
      </c>
      <c r="J23" s="349">
        <v>2.4899999999999999E-2</v>
      </c>
      <c r="K23" s="356">
        <v>1.9800000000000002E-2</v>
      </c>
      <c r="L23" s="349">
        <v>2.4899999999999999E-2</v>
      </c>
      <c r="M23" s="356">
        <v>1.9800000000000002E-2</v>
      </c>
      <c r="N23" s="349">
        <v>1.9900000000000001E-2</v>
      </c>
      <c r="O23" s="356">
        <v>1.9800000000000002E-2</v>
      </c>
      <c r="P23" s="349">
        <v>2.4899999999999999E-2</v>
      </c>
      <c r="Q23" s="356">
        <v>1.7899999999999999E-2</v>
      </c>
      <c r="R23" s="349">
        <v>2.4899999999999999E-2</v>
      </c>
      <c r="S23" s="356">
        <v>1.7899999999999999E-2</v>
      </c>
      <c r="T23" s="349"/>
      <c r="U23" s="356"/>
      <c r="V23" s="349"/>
      <c r="W23" s="356"/>
      <c r="X23" s="349"/>
      <c r="Y23" s="358"/>
    </row>
    <row r="24" spans="1:25" x14ac:dyDescent="0.25">
      <c r="A24" s="1235" t="s">
        <v>971</v>
      </c>
      <c r="B24" s="91"/>
      <c r="C24" s="91"/>
      <c r="D24" s="91"/>
      <c r="E24" s="91"/>
      <c r="F24" s="91"/>
      <c r="G24" s="91"/>
      <c r="H24" s="91"/>
      <c r="I24" s="91"/>
      <c r="J24" s="91"/>
      <c r="K24" s="91"/>
      <c r="L24" s="91"/>
      <c r="M24" s="91"/>
      <c r="N24" s="91"/>
      <c r="O24" s="91"/>
      <c r="P24" s="91"/>
      <c r="Q24" s="91"/>
      <c r="R24" s="91"/>
      <c r="S24" s="91"/>
      <c r="T24" s="91"/>
      <c r="U24" s="91"/>
      <c r="V24" s="91"/>
      <c r="W24" s="91"/>
      <c r="X24" s="91"/>
      <c r="Y24" s="91"/>
    </row>
    <row r="25" spans="1:25" x14ac:dyDescent="0.25">
      <c r="A25" s="373" t="s">
        <v>586</v>
      </c>
      <c r="B25" s="91"/>
      <c r="C25" s="91"/>
      <c r="D25" s="91"/>
      <c r="E25" s="91"/>
      <c r="F25" s="91"/>
      <c r="G25" s="91"/>
      <c r="H25" s="91"/>
      <c r="I25" s="91"/>
      <c r="J25" s="91"/>
      <c r="K25" s="91"/>
      <c r="L25" s="91"/>
      <c r="M25" s="91"/>
      <c r="N25" s="91"/>
      <c r="O25" s="91"/>
      <c r="P25" s="91"/>
      <c r="Q25" s="91"/>
      <c r="R25" s="91"/>
      <c r="S25" s="91"/>
      <c r="T25" s="91"/>
      <c r="U25" s="91"/>
      <c r="V25" s="91"/>
      <c r="W25" s="91"/>
      <c r="X25" s="91"/>
      <c r="Y25" s="91"/>
    </row>
    <row r="26" spans="1:25" x14ac:dyDescent="0.25">
      <c r="A26" s="91"/>
      <c r="B26" s="91"/>
      <c r="C26" s="91"/>
      <c r="D26" s="91"/>
      <c r="E26" s="91"/>
      <c r="F26" s="91"/>
      <c r="G26" s="91"/>
      <c r="H26" s="91"/>
      <c r="I26" s="91"/>
      <c r="J26" s="91"/>
      <c r="K26" s="91"/>
      <c r="L26" s="91"/>
      <c r="M26" s="91"/>
      <c r="N26" s="91"/>
      <c r="O26" s="91"/>
      <c r="P26" s="91"/>
      <c r="Q26" s="91"/>
      <c r="R26" s="91"/>
      <c r="S26" s="91"/>
      <c r="T26" s="91"/>
      <c r="U26" s="91"/>
      <c r="V26" s="91"/>
      <c r="W26" s="91"/>
      <c r="X26" s="91"/>
      <c r="Y26" s="91"/>
    </row>
    <row r="27" spans="1:25" ht="15.75" x14ac:dyDescent="0.25">
      <c r="A27" s="372" t="s">
        <v>864</v>
      </c>
      <c r="B27" s="90"/>
      <c r="C27" s="90"/>
      <c r="D27" s="90"/>
      <c r="E27" s="90"/>
      <c r="F27" s="90"/>
      <c r="G27" s="90"/>
      <c r="H27" s="90"/>
      <c r="I27" s="90"/>
      <c r="J27" s="90"/>
      <c r="K27" s="90"/>
      <c r="L27" s="90"/>
      <c r="M27" s="90"/>
      <c r="N27" s="90"/>
      <c r="O27" s="90"/>
      <c r="P27" s="90"/>
      <c r="Q27" s="90"/>
      <c r="R27" s="90"/>
      <c r="S27" s="90"/>
      <c r="T27" s="90"/>
      <c r="U27" s="90"/>
      <c r="V27" s="90"/>
      <c r="W27" s="90"/>
      <c r="X27" s="90"/>
      <c r="Y27" s="90"/>
    </row>
    <row r="28" spans="1:25" s="471" customFormat="1" ht="15.75" x14ac:dyDescent="0.25">
      <c r="A28" s="460"/>
      <c r="B28" s="461" t="s">
        <v>0</v>
      </c>
      <c r="C28" s="462"/>
      <c r="D28" s="461" t="s">
        <v>1</v>
      </c>
      <c r="E28" s="462"/>
      <c r="F28" s="463" t="s">
        <v>2</v>
      </c>
      <c r="G28" s="462"/>
      <c r="H28" s="463" t="s">
        <v>3</v>
      </c>
      <c r="I28" s="462"/>
      <c r="J28" s="463" t="s">
        <v>4</v>
      </c>
      <c r="K28" s="462"/>
      <c r="L28" s="463" t="s">
        <v>10</v>
      </c>
      <c r="M28" s="462"/>
      <c r="N28" s="463" t="s">
        <v>67</v>
      </c>
      <c r="O28" s="462"/>
      <c r="P28" s="463" t="s">
        <v>171</v>
      </c>
      <c r="Q28" s="462"/>
      <c r="R28" s="463" t="s">
        <v>7</v>
      </c>
      <c r="S28" s="462"/>
      <c r="T28" s="463" t="s">
        <v>8</v>
      </c>
      <c r="U28" s="462"/>
      <c r="V28" s="463" t="s">
        <v>11</v>
      </c>
      <c r="W28" s="462"/>
      <c r="X28" s="464" t="s">
        <v>12</v>
      </c>
      <c r="Y28" s="465"/>
    </row>
    <row r="29" spans="1:25" s="471" customFormat="1" x14ac:dyDescent="0.25">
      <c r="A29" s="467" t="s">
        <v>56</v>
      </c>
      <c r="B29" s="468" t="s">
        <v>169</v>
      </c>
      <c r="C29" s="469" t="s">
        <v>170</v>
      </c>
      <c r="D29" s="468" t="s">
        <v>169</v>
      </c>
      <c r="E29" s="469" t="s">
        <v>170</v>
      </c>
      <c r="F29" s="468" t="s">
        <v>169</v>
      </c>
      <c r="G29" s="469" t="s">
        <v>170</v>
      </c>
      <c r="H29" s="468" t="s">
        <v>169</v>
      </c>
      <c r="I29" s="469" t="s">
        <v>170</v>
      </c>
      <c r="J29" s="468" t="s">
        <v>169</v>
      </c>
      <c r="K29" s="469" t="s">
        <v>170</v>
      </c>
      <c r="L29" s="468" t="s">
        <v>169</v>
      </c>
      <c r="M29" s="469" t="s">
        <v>170</v>
      </c>
      <c r="N29" s="468" t="s">
        <v>169</v>
      </c>
      <c r="O29" s="469" t="s">
        <v>170</v>
      </c>
      <c r="P29" s="468" t="s">
        <v>169</v>
      </c>
      <c r="Q29" s="469" t="s">
        <v>170</v>
      </c>
      <c r="R29" s="468" t="s">
        <v>169</v>
      </c>
      <c r="S29" s="469" t="s">
        <v>170</v>
      </c>
      <c r="T29" s="468" t="s">
        <v>169</v>
      </c>
      <c r="U29" s="469" t="s">
        <v>170</v>
      </c>
      <c r="V29" s="468" t="s">
        <v>169</v>
      </c>
      <c r="W29" s="469" t="s">
        <v>170</v>
      </c>
      <c r="X29" s="468" t="s">
        <v>169</v>
      </c>
      <c r="Y29" s="470" t="s">
        <v>170</v>
      </c>
    </row>
    <row r="30" spans="1:25" x14ac:dyDescent="0.25">
      <c r="A30" s="343" t="s">
        <v>57</v>
      </c>
      <c r="B30" s="347">
        <v>2.5899999999999999E-2</v>
      </c>
      <c r="C30" s="350">
        <v>1.8499999999999999E-2</v>
      </c>
      <c r="D30" s="347">
        <v>2.5700000000000001E-2</v>
      </c>
      <c r="E30" s="350">
        <v>1.8200000000000001E-2</v>
      </c>
      <c r="F30" s="347">
        <v>2.5700000000000001E-2</v>
      </c>
      <c r="G30" s="354">
        <v>1.8200000000000001E-2</v>
      </c>
      <c r="H30" s="347">
        <v>2.5700000000000001E-2</v>
      </c>
      <c r="I30" s="354">
        <v>1.8200000000000001E-2</v>
      </c>
      <c r="J30" s="347">
        <v>2.5600000000000001E-2</v>
      </c>
      <c r="K30" s="354">
        <v>1.8200000000000001E-2</v>
      </c>
      <c r="L30" s="347">
        <v>2.5600000000000001E-2</v>
      </c>
      <c r="M30" s="354">
        <v>1.8200000000000001E-2</v>
      </c>
      <c r="N30" s="347">
        <v>2.5600000000000001E-2</v>
      </c>
      <c r="O30" s="354">
        <v>1.8200000000000001E-2</v>
      </c>
      <c r="P30" s="347">
        <v>2.3800000000000002E-2</v>
      </c>
      <c r="Q30" s="354">
        <v>1.8200000000000001E-2</v>
      </c>
      <c r="R30" s="347">
        <v>2.3300000000000001E-2</v>
      </c>
      <c r="S30" s="354">
        <v>1.7999999999999999E-2</v>
      </c>
      <c r="T30" s="347"/>
      <c r="U30" s="354"/>
      <c r="V30" s="347"/>
      <c r="W30" s="354"/>
      <c r="X30" s="348"/>
      <c r="Y30" s="357"/>
    </row>
    <row r="31" spans="1:25" x14ac:dyDescent="0.25">
      <c r="A31" s="344" t="s">
        <v>58</v>
      </c>
      <c r="B31" s="348">
        <v>2.64E-2</v>
      </c>
      <c r="C31" s="351">
        <v>2.3400000000000001E-2</v>
      </c>
      <c r="D31" s="348">
        <v>2.64E-2</v>
      </c>
      <c r="E31" s="353">
        <v>2.3400000000000001E-2</v>
      </c>
      <c r="F31" s="348">
        <v>2.64E-2</v>
      </c>
      <c r="G31" s="355">
        <v>2.3400000000000001E-2</v>
      </c>
      <c r="H31" s="348">
        <v>2.64E-2</v>
      </c>
      <c r="I31" s="355">
        <v>2.3400000000000001E-2</v>
      </c>
      <c r="J31" s="348">
        <v>2.6200000000000001E-2</v>
      </c>
      <c r="K31" s="355">
        <v>2.3400000000000001E-2</v>
      </c>
      <c r="L31" s="348">
        <v>2.6200000000000001E-2</v>
      </c>
      <c r="M31" s="355">
        <v>2.3400000000000001E-2</v>
      </c>
      <c r="N31" s="348">
        <v>2.6200000000000001E-2</v>
      </c>
      <c r="O31" s="355">
        <v>2.3400000000000001E-2</v>
      </c>
      <c r="P31" s="348">
        <v>1.9900000000000001E-2</v>
      </c>
      <c r="Q31" s="355">
        <v>1.6899999999999998E-2</v>
      </c>
      <c r="R31" s="348">
        <v>2.4500000000000001E-2</v>
      </c>
      <c r="S31" s="355">
        <v>1.9800000000000002E-2</v>
      </c>
      <c r="T31" s="348"/>
      <c r="U31" s="355"/>
      <c r="V31" s="348"/>
      <c r="W31" s="355"/>
      <c r="X31" s="348"/>
      <c r="Y31" s="357"/>
    </row>
    <row r="32" spans="1:25" x14ac:dyDescent="0.25">
      <c r="A32" s="344" t="s">
        <v>59</v>
      </c>
      <c r="B32" s="348">
        <v>2.6499999999999999E-2</v>
      </c>
      <c r="C32" s="351">
        <v>2.35E-2</v>
      </c>
      <c r="D32" s="348">
        <v>2.6499999999999999E-2</v>
      </c>
      <c r="E32" s="351">
        <v>2.35E-2</v>
      </c>
      <c r="F32" s="348">
        <v>2.6499999999999999E-2</v>
      </c>
      <c r="G32" s="355">
        <v>2.35E-2</v>
      </c>
      <c r="H32" s="348">
        <v>2.63E-2</v>
      </c>
      <c r="I32" s="355">
        <v>2.3400000000000001E-2</v>
      </c>
      <c r="J32" s="348">
        <v>2.63E-2</v>
      </c>
      <c r="K32" s="355">
        <v>2.3400000000000001E-2</v>
      </c>
      <c r="L32" s="348">
        <v>2.63E-2</v>
      </c>
      <c r="M32" s="355">
        <v>2.3400000000000001E-2</v>
      </c>
      <c r="N32" s="348">
        <v>2.63E-2</v>
      </c>
      <c r="O32" s="355">
        <v>2.3400000000000001E-2</v>
      </c>
      <c r="P32" s="348">
        <v>2.63E-2</v>
      </c>
      <c r="Q32" s="355">
        <v>2.3400000000000001E-2</v>
      </c>
      <c r="R32" s="348">
        <v>2.63E-2</v>
      </c>
      <c r="S32" s="355">
        <v>2.3400000000000001E-2</v>
      </c>
      <c r="T32" s="348"/>
      <c r="U32" s="355"/>
      <c r="V32" s="348"/>
      <c r="W32" s="355"/>
      <c r="X32" s="348"/>
      <c r="Y32" s="357"/>
    </row>
    <row r="33" spans="1:25" x14ac:dyDescent="0.25">
      <c r="A33" s="345" t="s">
        <v>68</v>
      </c>
      <c r="B33" s="348">
        <v>1.9900000000000001E-2</v>
      </c>
      <c r="C33" s="351">
        <v>1.9699999999999999E-2</v>
      </c>
      <c r="D33" s="348">
        <v>2.5899999999999999E-2</v>
      </c>
      <c r="E33" s="351">
        <v>2.29E-2</v>
      </c>
      <c r="F33" s="348">
        <v>2.5899999999999999E-2</v>
      </c>
      <c r="G33" s="355">
        <v>2.29E-2</v>
      </c>
      <c r="H33" s="348">
        <v>2.5899999999999999E-2</v>
      </c>
      <c r="I33" s="355">
        <v>2.29E-2</v>
      </c>
      <c r="J33" s="348">
        <v>2.5899999999999999E-2</v>
      </c>
      <c r="K33" s="355">
        <v>2.29E-2</v>
      </c>
      <c r="L33" s="348">
        <v>2.4899999999999999E-2</v>
      </c>
      <c r="M33" s="355">
        <v>2.24E-2</v>
      </c>
      <c r="N33" s="348">
        <v>2.5499999999999998E-2</v>
      </c>
      <c r="O33" s="355">
        <v>2.24E-2</v>
      </c>
      <c r="P33" s="348">
        <v>2.5499999999999998E-2</v>
      </c>
      <c r="Q33" s="355">
        <v>2.24E-2</v>
      </c>
      <c r="R33" s="348">
        <v>2.4400000000000002E-2</v>
      </c>
      <c r="S33" s="355">
        <v>1.9800000000000002E-2</v>
      </c>
      <c r="T33" s="348"/>
      <c r="U33" s="355"/>
      <c r="V33" s="348"/>
      <c r="W33" s="355"/>
      <c r="X33" s="348"/>
      <c r="Y33" s="357"/>
    </row>
    <row r="34" spans="1:25" x14ac:dyDescent="0.25">
      <c r="A34" s="346" t="s">
        <v>69</v>
      </c>
      <c r="B34" s="349">
        <v>1.89E-2</v>
      </c>
      <c r="C34" s="352">
        <v>1.8800000000000001E-2</v>
      </c>
      <c r="D34" s="349">
        <v>1.89E-2</v>
      </c>
      <c r="E34" s="352">
        <v>1.8800000000000001E-2</v>
      </c>
      <c r="F34" s="349">
        <v>1.89E-2</v>
      </c>
      <c r="G34" s="356">
        <v>1.8800000000000001E-2</v>
      </c>
      <c r="H34" s="349">
        <v>2.5899999999999999E-2</v>
      </c>
      <c r="I34" s="356">
        <v>1.9800000000000002E-2</v>
      </c>
      <c r="J34" s="349">
        <v>2.1899999999999999E-2</v>
      </c>
      <c r="K34" s="356">
        <v>1.9800000000000002E-2</v>
      </c>
      <c r="L34" s="349">
        <v>2.1899999999999999E-2</v>
      </c>
      <c r="M34" s="356">
        <v>1.9800000000000002E-2</v>
      </c>
      <c r="N34" s="349">
        <v>1.9900000000000001E-2</v>
      </c>
      <c r="O34" s="356">
        <v>1.9800000000000002E-2</v>
      </c>
      <c r="P34" s="349">
        <v>2.1899999999999999E-2</v>
      </c>
      <c r="Q34" s="356">
        <v>1.9900000000000001E-2</v>
      </c>
      <c r="R34" s="349">
        <v>2.1899999999999999E-2</v>
      </c>
      <c r="S34" s="356">
        <v>1.9900000000000001E-2</v>
      </c>
      <c r="T34" s="349"/>
      <c r="U34" s="356"/>
      <c r="V34" s="349"/>
      <c r="W34" s="356"/>
      <c r="X34" s="349"/>
      <c r="Y34" s="358"/>
    </row>
    <row r="35" spans="1:25" x14ac:dyDescent="0.25">
      <c r="A35" s="1235" t="s">
        <v>971</v>
      </c>
      <c r="B35" s="91"/>
      <c r="Y35" s="2" t="s">
        <v>9</v>
      </c>
    </row>
    <row r="36" spans="1:25" x14ac:dyDescent="0.25">
      <c r="A36" s="373" t="s">
        <v>586</v>
      </c>
    </row>
    <row r="37" spans="1:25" x14ac:dyDescent="0.25">
      <c r="D37" s="92"/>
      <c r="E37" s="93"/>
    </row>
    <row r="38" spans="1:25" x14ac:dyDescent="0.25">
      <c r="D38" s="92"/>
      <c r="E38" s="93"/>
    </row>
    <row r="39" spans="1:25" x14ac:dyDescent="0.25">
      <c r="D39" s="92"/>
      <c r="E39" s="93"/>
    </row>
    <row r="40" spans="1:25" ht="22.5" customHeight="1" x14ac:dyDescent="0.25">
      <c r="A40" s="94"/>
      <c r="B40" s="95"/>
      <c r="D40" s="92"/>
      <c r="E40" s="93"/>
      <c r="J40" s="96"/>
    </row>
    <row r="41" spans="1:25" ht="22.5" customHeight="1" x14ac:dyDescent="0.25">
      <c r="D41" s="92"/>
      <c r="E41" s="93"/>
    </row>
    <row r="42" spans="1:25" ht="16.5" customHeight="1" x14ac:dyDescent="0.25">
      <c r="D42" s="92"/>
      <c r="E42" s="93"/>
    </row>
    <row r="43" spans="1:25" x14ac:dyDescent="0.25">
      <c r="D43" s="92"/>
      <c r="E43" s="93"/>
    </row>
    <row r="44" spans="1:25" ht="22.5" customHeight="1" x14ac:dyDescent="0.25">
      <c r="D44" s="92"/>
      <c r="E44" s="93"/>
    </row>
    <row r="45" spans="1:25" ht="16.5" customHeight="1" x14ac:dyDescent="0.25">
      <c r="D45" s="92"/>
      <c r="E45" s="93"/>
    </row>
    <row r="46" spans="1:25" x14ac:dyDescent="0.25">
      <c r="D46" s="92"/>
      <c r="E46" s="93"/>
    </row>
    <row r="47" spans="1:25" x14ac:dyDescent="0.25">
      <c r="D47" s="92"/>
      <c r="E47" s="93"/>
    </row>
    <row r="48" spans="1:25" x14ac:dyDescent="0.25">
      <c r="D48" s="92"/>
      <c r="E48" s="93"/>
    </row>
    <row r="49" spans="4:5" x14ac:dyDescent="0.25">
      <c r="D49" s="92"/>
      <c r="E49" s="93"/>
    </row>
  </sheetData>
  <mergeCells count="2">
    <mergeCell ref="A1:Y1"/>
    <mergeCell ref="A2:Y2"/>
  </mergeCells>
  <hyperlinks>
    <hyperlink ref="A4" location="INDICE!C3" display="Volver al Indice"/>
    <hyperlink ref="Y35" location="INDICE!C3" display="Volver al Indice"/>
  </hyperlinks>
  <pageMargins left="0.7" right="0.7" top="0.75" bottom="0.75" header="0.3" footer="0.3"/>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enableFormatConditionsCalculation="0">
    <tabColor theme="0"/>
  </sheetPr>
  <dimension ref="A2:R44"/>
  <sheetViews>
    <sheetView showGridLines="0" workbookViewId="0">
      <selection activeCell="G46" sqref="G46"/>
    </sheetView>
  </sheetViews>
  <sheetFormatPr baseColWidth="10" defaultColWidth="10.85546875" defaultRowHeight="12.75" x14ac:dyDescent="0.2"/>
  <cols>
    <col min="1" max="1" width="19.28515625" style="1" customWidth="1"/>
    <col min="2" max="2" width="15" style="1" customWidth="1"/>
    <col min="3" max="4" width="13.7109375" style="1" customWidth="1"/>
    <col min="5" max="9" width="10.85546875" style="1"/>
    <col min="10" max="10" width="13" style="1" bestFit="1" customWidth="1"/>
    <col min="11" max="11" width="9.85546875" style="1" bestFit="1" customWidth="1"/>
    <col min="12" max="12" width="12.140625" style="1" bestFit="1" customWidth="1"/>
    <col min="13" max="13" width="11.140625" style="1" bestFit="1" customWidth="1"/>
    <col min="14" max="14" width="13.7109375" style="1" customWidth="1"/>
    <col min="15" max="16384" width="10.85546875" style="1"/>
  </cols>
  <sheetData>
    <row r="2" spans="1:18" ht="15" customHeight="1" x14ac:dyDescent="0.25">
      <c r="A2" s="1193" t="s">
        <v>587</v>
      </c>
      <c r="B2" s="1193"/>
      <c r="C2" s="1193"/>
      <c r="D2" s="1193"/>
      <c r="E2" s="1193"/>
      <c r="F2" s="1193"/>
      <c r="G2" s="1193"/>
      <c r="H2" s="1193"/>
      <c r="I2" s="1193"/>
      <c r="J2" s="1193"/>
      <c r="K2" s="1193"/>
      <c r="L2" s="1193"/>
      <c r="M2" s="1193"/>
      <c r="N2" s="1193"/>
      <c r="O2" s="97"/>
      <c r="P2" s="97"/>
      <c r="Q2" s="97"/>
      <c r="R2" s="97"/>
    </row>
    <row r="3" spans="1:18" ht="15" customHeight="1" x14ac:dyDescent="0.25">
      <c r="A3" s="1193" t="s">
        <v>581</v>
      </c>
      <c r="B3" s="1193"/>
      <c r="C3" s="1193"/>
      <c r="D3" s="1193"/>
      <c r="E3" s="1193"/>
      <c r="F3" s="1193"/>
      <c r="G3" s="1193"/>
      <c r="H3" s="1193"/>
      <c r="I3" s="1193"/>
      <c r="J3" s="1193"/>
      <c r="K3" s="1193"/>
      <c r="L3" s="1193"/>
      <c r="M3" s="1193"/>
      <c r="N3" s="1193"/>
      <c r="O3" s="97"/>
      <c r="P3" s="97"/>
      <c r="Q3" s="97"/>
      <c r="R3" s="97"/>
    </row>
    <row r="4" spans="1:18" x14ac:dyDescent="0.2">
      <c r="A4" s="1192" t="s">
        <v>65</v>
      </c>
      <c r="B4" s="1192"/>
      <c r="C4" s="1192"/>
      <c r="D4" s="1192"/>
      <c r="E4" s="1192"/>
      <c r="F4" s="1192"/>
      <c r="G4" s="1192"/>
      <c r="H4" s="1192"/>
      <c r="I4" s="1192"/>
      <c r="J4" s="1192"/>
      <c r="K4" s="1192"/>
      <c r="L4" s="1192"/>
      <c r="M4" s="1192"/>
      <c r="N4" s="1192"/>
    </row>
    <row r="5" spans="1:18" x14ac:dyDescent="0.2">
      <c r="A5" s="237" t="s">
        <v>9</v>
      </c>
      <c r="B5" s="374"/>
      <c r="C5" s="374"/>
      <c r="D5" s="374"/>
      <c r="E5" s="374"/>
      <c r="F5" s="374"/>
      <c r="G5" s="374"/>
      <c r="H5" s="374"/>
      <c r="I5" s="374"/>
      <c r="J5" s="374"/>
      <c r="K5" s="374"/>
      <c r="L5" s="374"/>
      <c r="M5" s="374"/>
      <c r="N5" s="374"/>
    </row>
    <row r="6" spans="1:18" s="380" customFormat="1" x14ac:dyDescent="0.2">
      <c r="A6" s="473"/>
      <c r="B6" s="420" t="s">
        <v>172</v>
      </c>
      <c r="C6" s="420" t="s">
        <v>173</v>
      </c>
      <c r="D6" s="420" t="s">
        <v>174</v>
      </c>
      <c r="E6" s="420" t="s">
        <v>175</v>
      </c>
      <c r="F6" s="420" t="s">
        <v>176</v>
      </c>
      <c r="G6" s="420" t="s">
        <v>177</v>
      </c>
      <c r="H6" s="420" t="s">
        <v>178</v>
      </c>
      <c r="I6" s="420" t="s">
        <v>179</v>
      </c>
      <c r="J6" s="420" t="s">
        <v>180</v>
      </c>
      <c r="K6" s="420" t="s">
        <v>181</v>
      </c>
      <c r="L6" s="420" t="s">
        <v>182</v>
      </c>
      <c r="M6" s="420" t="s">
        <v>183</v>
      </c>
      <c r="N6" s="474" t="s">
        <v>34</v>
      </c>
    </row>
    <row r="7" spans="1:18" x14ac:dyDescent="0.2">
      <c r="A7" s="472" t="s">
        <v>588</v>
      </c>
      <c r="B7" s="376">
        <v>1.9879711192595673E-2</v>
      </c>
      <c r="C7" s="376">
        <v>1.9744621402689479E-2</v>
      </c>
      <c r="D7" s="376">
        <v>1.9681495041691446E-2</v>
      </c>
      <c r="E7" s="376">
        <v>1.9599530091018679E-2</v>
      </c>
      <c r="F7" s="376">
        <v>1.9894197833097236E-2</v>
      </c>
      <c r="G7" s="376">
        <v>2.004920095853965E-2</v>
      </c>
      <c r="H7" s="376">
        <v>1.9858722168213584E-2</v>
      </c>
      <c r="I7" s="376">
        <v>1.9793204680356669E-2</v>
      </c>
      <c r="J7" s="376">
        <v>1.9319236749941786E-2</v>
      </c>
      <c r="K7" s="376"/>
      <c r="L7" s="376"/>
      <c r="M7" s="376"/>
      <c r="N7" s="376"/>
    </row>
    <row r="8" spans="1:18" x14ac:dyDescent="0.2">
      <c r="A8" s="381" t="s">
        <v>89</v>
      </c>
      <c r="B8" s="377">
        <v>1.9763068721557784E-2</v>
      </c>
      <c r="C8" s="377">
        <v>1.9667390882825726E-2</v>
      </c>
      <c r="D8" s="377">
        <v>1.9487900259641821E-2</v>
      </c>
      <c r="E8" s="377">
        <v>1.9642023551369153E-2</v>
      </c>
      <c r="F8" s="377">
        <v>1.9660066264351239E-2</v>
      </c>
      <c r="G8" s="377">
        <v>1.9630580555969522E-2</v>
      </c>
      <c r="H8" s="377">
        <v>1.9998877583881074E-2</v>
      </c>
      <c r="I8" s="377">
        <v>1.9891076519214086E-2</v>
      </c>
      <c r="J8" s="377">
        <v>1.9112303709088153E-2</v>
      </c>
      <c r="K8" s="377"/>
      <c r="L8" s="377"/>
      <c r="M8" s="377"/>
      <c r="N8" s="377"/>
    </row>
    <row r="9" spans="1:18" x14ac:dyDescent="0.2">
      <c r="A9" s="381" t="s">
        <v>76</v>
      </c>
      <c r="B9" s="377">
        <v>1.9934848250260345E-2</v>
      </c>
      <c r="C9" s="377">
        <v>1.9721367201194339E-2</v>
      </c>
      <c r="D9" s="377">
        <v>1.9812170082451137E-2</v>
      </c>
      <c r="E9" s="377">
        <v>1.9871965758167999E-2</v>
      </c>
      <c r="F9" s="377">
        <v>2.0354814789415338E-2</v>
      </c>
      <c r="G9" s="377">
        <v>2.0977977488020626E-2</v>
      </c>
      <c r="H9" s="377">
        <v>2.055549855322077E-2</v>
      </c>
      <c r="I9" s="377">
        <v>1.9967000797097935E-2</v>
      </c>
      <c r="J9" s="377">
        <v>2.0020134364584399E-2</v>
      </c>
      <c r="K9" s="377"/>
      <c r="L9" s="377"/>
      <c r="M9" s="377"/>
      <c r="N9" s="377"/>
    </row>
    <row r="10" spans="1:18" x14ac:dyDescent="0.2">
      <c r="A10" s="381" t="s">
        <v>77</v>
      </c>
      <c r="B10" s="377">
        <v>1.9378293048662287E-2</v>
      </c>
      <c r="C10" s="377">
        <v>1.8971194270764873E-2</v>
      </c>
      <c r="D10" s="377">
        <v>1.9427920851386584E-2</v>
      </c>
      <c r="E10" s="377">
        <v>1.8474029405084025E-2</v>
      </c>
      <c r="F10" s="377">
        <v>1.935703811263768E-2</v>
      </c>
      <c r="G10" s="377">
        <v>1.9710461311836534E-2</v>
      </c>
      <c r="H10" s="377">
        <v>1.8046328091525867E-2</v>
      </c>
      <c r="I10" s="377">
        <v>1.868719774137672E-2</v>
      </c>
      <c r="J10" s="377">
        <v>1.842889140933059E-2</v>
      </c>
      <c r="K10" s="377"/>
      <c r="L10" s="377"/>
      <c r="M10" s="377"/>
      <c r="N10" s="377"/>
    </row>
    <row r="11" spans="1:18" x14ac:dyDescent="0.2">
      <c r="A11" s="381" t="s">
        <v>90</v>
      </c>
      <c r="B11" s="377">
        <v>2.0834772665034154E-2</v>
      </c>
      <c r="C11" s="377">
        <v>2.178222271074505E-2</v>
      </c>
      <c r="D11" s="377">
        <v>2.1400142415451639E-2</v>
      </c>
      <c r="E11" s="377">
        <v>2.1295328922056479E-2</v>
      </c>
      <c r="F11" s="377">
        <v>2.1431979889130575E-2</v>
      </c>
      <c r="G11" s="377">
        <v>2.106166885190534E-2</v>
      </c>
      <c r="H11" s="377">
        <v>2.0794083964277222E-2</v>
      </c>
      <c r="I11" s="377">
        <v>2.0342773170865126E-2</v>
      </c>
      <c r="J11" s="377">
        <v>2.1027107967375405E-2</v>
      </c>
      <c r="K11" s="377"/>
      <c r="L11" s="377"/>
      <c r="M11" s="377"/>
      <c r="N11" s="377"/>
    </row>
    <row r="12" spans="1:18" x14ac:dyDescent="0.2">
      <c r="A12" s="382" t="s">
        <v>79</v>
      </c>
      <c r="B12" s="378">
        <v>2.2707662609265596E-2</v>
      </c>
      <c r="C12" s="378">
        <v>2.2475492537677333E-2</v>
      </c>
      <c r="D12" s="378">
        <v>2.2108765985254412E-2</v>
      </c>
      <c r="E12" s="378">
        <v>2.2150595580746512E-2</v>
      </c>
      <c r="F12" s="378">
        <v>2.2426952176978616E-2</v>
      </c>
      <c r="G12" s="378">
        <v>2.199020144634074E-2</v>
      </c>
      <c r="H12" s="378">
        <v>2.1620061577839324E-2</v>
      </c>
      <c r="I12" s="378">
        <v>2.1546466443482609E-2</v>
      </c>
      <c r="J12" s="378">
        <v>2.1287897509620402E-2</v>
      </c>
      <c r="K12" s="378"/>
      <c r="L12" s="378"/>
      <c r="M12" s="378"/>
      <c r="N12" s="378"/>
    </row>
    <row r="13" spans="1:18" x14ac:dyDescent="0.2">
      <c r="A13" s="373" t="s">
        <v>586</v>
      </c>
    </row>
    <row r="14" spans="1:18" x14ac:dyDescent="0.2">
      <c r="A14" s="379" t="s">
        <v>610</v>
      </c>
    </row>
    <row r="16" spans="1:18" ht="15" x14ac:dyDescent="0.25">
      <c r="A16" s="1193" t="s">
        <v>589</v>
      </c>
      <c r="B16" s="1193"/>
      <c r="C16" s="1193"/>
      <c r="D16" s="1193"/>
      <c r="E16" s="1193"/>
      <c r="F16" s="1193"/>
      <c r="G16" s="1193"/>
      <c r="H16" s="1193"/>
      <c r="I16" s="1193"/>
      <c r="J16" s="1193"/>
      <c r="K16" s="1193"/>
      <c r="L16" s="1193"/>
      <c r="M16" s="1193"/>
      <c r="N16" s="1193"/>
    </row>
    <row r="17" spans="1:14" ht="15" x14ac:dyDescent="0.25">
      <c r="A17" s="1193" t="s">
        <v>581</v>
      </c>
      <c r="B17" s="1193"/>
      <c r="C17" s="1193"/>
      <c r="D17" s="1193"/>
      <c r="E17" s="1193"/>
      <c r="F17" s="1193"/>
      <c r="G17" s="1193"/>
      <c r="H17" s="1193"/>
      <c r="I17" s="1193"/>
      <c r="J17" s="1193"/>
      <c r="K17" s="1193"/>
      <c r="L17" s="1193"/>
      <c r="M17" s="1193"/>
      <c r="N17" s="1193"/>
    </row>
    <row r="18" spans="1:14" x14ac:dyDescent="0.2">
      <c r="A18" s="1192" t="s">
        <v>65</v>
      </c>
      <c r="B18" s="1192"/>
      <c r="C18" s="1192"/>
      <c r="D18" s="1192"/>
      <c r="E18" s="1192"/>
      <c r="F18" s="1192"/>
      <c r="G18" s="1192"/>
      <c r="H18" s="1192"/>
      <c r="I18" s="1192"/>
      <c r="J18" s="1192"/>
      <c r="K18" s="1192"/>
      <c r="L18" s="1192"/>
      <c r="M18" s="1192"/>
      <c r="N18" s="1192"/>
    </row>
    <row r="20" spans="1:14" x14ac:dyDescent="0.2">
      <c r="A20" s="375"/>
      <c r="B20" s="420" t="s">
        <v>172</v>
      </c>
      <c r="C20" s="420" t="s">
        <v>173</v>
      </c>
      <c r="D20" s="420" t="s">
        <v>174</v>
      </c>
      <c r="E20" s="420" t="s">
        <v>175</v>
      </c>
      <c r="F20" s="420" t="s">
        <v>176</v>
      </c>
      <c r="G20" s="420" t="s">
        <v>177</v>
      </c>
      <c r="H20" s="420" t="s">
        <v>178</v>
      </c>
      <c r="I20" s="420" t="s">
        <v>179</v>
      </c>
      <c r="J20" s="420" t="s">
        <v>180</v>
      </c>
      <c r="K20" s="420" t="s">
        <v>181</v>
      </c>
      <c r="L20" s="420" t="s">
        <v>182</v>
      </c>
      <c r="M20" s="420" t="s">
        <v>183</v>
      </c>
      <c r="N20" s="474" t="s">
        <v>34</v>
      </c>
    </row>
    <row r="21" spans="1:14" x14ac:dyDescent="0.2">
      <c r="A21" s="472" t="s">
        <v>588</v>
      </c>
      <c r="B21" s="376">
        <v>2.0042112970097899E-2</v>
      </c>
      <c r="C21" s="376">
        <v>1.9866124907555339E-2</v>
      </c>
      <c r="D21" s="376">
        <v>1.9804880884637756E-2</v>
      </c>
      <c r="E21" s="376">
        <v>1.972217212909937E-2</v>
      </c>
      <c r="F21" s="376">
        <v>2.0020755052241105E-2</v>
      </c>
      <c r="G21" s="376">
        <v>2.0234346353509045E-2</v>
      </c>
      <c r="H21" s="376">
        <v>2.0028119042098974E-2</v>
      </c>
      <c r="I21" s="376">
        <v>1.9993550180873638E-2</v>
      </c>
      <c r="J21" s="376">
        <v>1.9453580980798302E-2</v>
      </c>
      <c r="K21" s="376"/>
      <c r="L21" s="376"/>
      <c r="M21" s="376"/>
      <c r="N21" s="376"/>
    </row>
    <row r="22" spans="1:14" x14ac:dyDescent="0.2">
      <c r="A22" s="381" t="s">
        <v>89</v>
      </c>
      <c r="B22" s="377">
        <v>2.0030815721420861E-2</v>
      </c>
      <c r="C22" s="377">
        <v>1.9943264242917844E-2</v>
      </c>
      <c r="D22" s="377">
        <v>1.9747734189304433E-2</v>
      </c>
      <c r="E22" s="377">
        <v>1.9926062058276805E-2</v>
      </c>
      <c r="F22" s="377">
        <v>1.9923045361705725E-2</v>
      </c>
      <c r="G22" s="377">
        <v>1.9871022076585868E-2</v>
      </c>
      <c r="H22" s="377">
        <v>2.0254666387215257E-2</v>
      </c>
      <c r="I22" s="377">
        <v>2.0136433379793404E-2</v>
      </c>
      <c r="J22" s="377">
        <v>1.9325399205227713E-2</v>
      </c>
      <c r="K22" s="377"/>
      <c r="L22" s="377"/>
      <c r="M22" s="377"/>
      <c r="N22" s="377"/>
    </row>
    <row r="23" spans="1:14" x14ac:dyDescent="0.2">
      <c r="A23" s="381" t="s">
        <v>76</v>
      </c>
      <c r="B23" s="377">
        <v>2.0061155801045429E-2</v>
      </c>
      <c r="C23" s="377">
        <v>1.9708601294893342E-2</v>
      </c>
      <c r="D23" s="377">
        <v>1.9822573752233848E-2</v>
      </c>
      <c r="E23" s="377">
        <v>1.9876511286231083E-2</v>
      </c>
      <c r="F23" s="377">
        <v>2.0381259444356398E-2</v>
      </c>
      <c r="G23" s="377">
        <v>2.1439042953688928E-2</v>
      </c>
      <c r="H23" s="377">
        <v>2.1015629637968557E-2</v>
      </c>
      <c r="I23" s="377">
        <v>2.0451168316842013E-2</v>
      </c>
      <c r="J23" s="377">
        <v>2.043918518557996E-2</v>
      </c>
      <c r="K23" s="377"/>
      <c r="L23" s="377"/>
      <c r="M23" s="377"/>
      <c r="N23" s="377"/>
    </row>
    <row r="24" spans="1:14" x14ac:dyDescent="0.2">
      <c r="A24" s="381" t="s">
        <v>77</v>
      </c>
      <c r="B24" s="377">
        <v>1.9091991306380018E-2</v>
      </c>
      <c r="C24" s="377">
        <v>1.8385925128600392E-2</v>
      </c>
      <c r="D24" s="377">
        <v>1.9098054811372535E-2</v>
      </c>
      <c r="E24" s="377">
        <v>1.8049521878389374E-2</v>
      </c>
      <c r="F24" s="377">
        <v>1.9006834551187297E-2</v>
      </c>
      <c r="G24" s="377">
        <v>1.9306181892066378E-2</v>
      </c>
      <c r="H24" s="377">
        <v>1.7358322328445266E-2</v>
      </c>
      <c r="I24" s="377">
        <v>1.8077965980982699E-2</v>
      </c>
      <c r="J24" s="377">
        <v>1.7765261411693923E-2</v>
      </c>
      <c r="K24" s="377"/>
      <c r="L24" s="377"/>
      <c r="M24" s="377"/>
      <c r="N24" s="377"/>
    </row>
    <row r="25" spans="1:14" x14ac:dyDescent="0.2">
      <c r="A25" s="381" t="s">
        <v>90</v>
      </c>
      <c r="B25" s="377">
        <v>2.0875418394330728E-2</v>
      </c>
      <c r="C25" s="377">
        <v>2.1882965808394245E-2</v>
      </c>
      <c r="D25" s="377">
        <v>2.1429461388707709E-2</v>
      </c>
      <c r="E25" s="377">
        <v>2.1362247890044726E-2</v>
      </c>
      <c r="F25" s="377">
        <v>2.145483020590826E-2</v>
      </c>
      <c r="G25" s="377">
        <v>2.1161170824617402E-2</v>
      </c>
      <c r="H25" s="377">
        <v>2.0815057318874796E-2</v>
      </c>
      <c r="I25" s="377">
        <v>2.0398480526665947E-2</v>
      </c>
      <c r="J25" s="377">
        <v>2.119568086651899E-2</v>
      </c>
      <c r="K25" s="377"/>
      <c r="L25" s="377"/>
      <c r="M25" s="377"/>
      <c r="N25" s="377"/>
    </row>
    <row r="26" spans="1:14" x14ac:dyDescent="0.2">
      <c r="A26" s="382" t="s">
        <v>79</v>
      </c>
      <c r="B26" s="378">
        <v>2.2670486942056044E-2</v>
      </c>
      <c r="C26" s="378">
        <v>2.2434068614844992E-2</v>
      </c>
      <c r="D26" s="378">
        <v>2.2049649832473456E-2</v>
      </c>
      <c r="E26" s="378">
        <v>2.2156429618228217E-2</v>
      </c>
      <c r="F26" s="378">
        <v>2.2472481013046247E-2</v>
      </c>
      <c r="G26" s="378">
        <v>2.2019499926970141E-2</v>
      </c>
      <c r="H26" s="378">
        <v>2.1681430526065401E-2</v>
      </c>
      <c r="I26" s="378">
        <v>2.1657388306095808E-2</v>
      </c>
      <c r="J26" s="378">
        <v>2.1359139843045324E-2</v>
      </c>
      <c r="K26" s="378"/>
      <c r="L26" s="378"/>
      <c r="M26" s="378"/>
      <c r="N26" s="378"/>
    </row>
    <row r="27" spans="1:14" x14ac:dyDescent="0.2">
      <c r="A27" s="373" t="s">
        <v>586</v>
      </c>
    </row>
    <row r="28" spans="1:14" x14ac:dyDescent="0.2">
      <c r="A28" s="379" t="s">
        <v>610</v>
      </c>
    </row>
    <row r="32" spans="1:14" ht="15" x14ac:dyDescent="0.25">
      <c r="A32" s="1193" t="s">
        <v>590</v>
      </c>
      <c r="B32" s="1193"/>
      <c r="C32" s="1193"/>
      <c r="D32" s="1193"/>
      <c r="E32" s="1193"/>
      <c r="F32" s="1193"/>
      <c r="G32" s="1193"/>
      <c r="H32" s="1193"/>
      <c r="I32" s="1193"/>
      <c r="J32" s="1193"/>
      <c r="K32" s="1193"/>
      <c r="L32" s="1193"/>
      <c r="M32" s="1193"/>
      <c r="N32" s="1193"/>
    </row>
    <row r="33" spans="1:14" ht="15" x14ac:dyDescent="0.25">
      <c r="A33" s="1193" t="s">
        <v>581</v>
      </c>
      <c r="B33" s="1193"/>
      <c r="C33" s="1193"/>
      <c r="D33" s="1193"/>
      <c r="E33" s="1193"/>
      <c r="F33" s="1193"/>
      <c r="G33" s="1193"/>
      <c r="H33" s="1193"/>
      <c r="I33" s="1193"/>
      <c r="J33" s="1193"/>
      <c r="K33" s="1193"/>
      <c r="L33" s="1193"/>
      <c r="M33" s="1193"/>
      <c r="N33" s="1193"/>
    </row>
    <row r="34" spans="1:14" x14ac:dyDescent="0.2">
      <c r="A34" s="1192" t="s">
        <v>65</v>
      </c>
      <c r="B34" s="1192"/>
      <c r="C34" s="1192"/>
      <c r="D34" s="1192"/>
      <c r="E34" s="1192"/>
      <c r="F34" s="1192"/>
      <c r="G34" s="1192"/>
      <c r="H34" s="1192"/>
      <c r="I34" s="1192"/>
      <c r="J34" s="1192"/>
      <c r="K34" s="1192"/>
      <c r="L34" s="1192"/>
      <c r="M34" s="1192"/>
      <c r="N34" s="1192"/>
    </row>
    <row r="36" spans="1:14" x14ac:dyDescent="0.2">
      <c r="A36" s="375"/>
      <c r="B36" s="420" t="s">
        <v>172</v>
      </c>
      <c r="C36" s="420" t="s">
        <v>173</v>
      </c>
      <c r="D36" s="420" t="s">
        <v>174</v>
      </c>
      <c r="E36" s="420" t="s">
        <v>175</v>
      </c>
      <c r="F36" s="420" t="s">
        <v>176</v>
      </c>
      <c r="G36" s="420" t="s">
        <v>177</v>
      </c>
      <c r="H36" s="420" t="s">
        <v>178</v>
      </c>
      <c r="I36" s="420" t="s">
        <v>179</v>
      </c>
      <c r="J36" s="420" t="s">
        <v>180</v>
      </c>
      <c r="K36" s="420" t="s">
        <v>181</v>
      </c>
      <c r="L36" s="420" t="s">
        <v>182</v>
      </c>
      <c r="M36" s="420" t="s">
        <v>183</v>
      </c>
      <c r="N36" s="474" t="s">
        <v>34</v>
      </c>
    </row>
    <row r="37" spans="1:14" x14ac:dyDescent="0.2">
      <c r="A37" s="472" t="s">
        <v>588</v>
      </c>
      <c r="B37" s="376">
        <v>1.8860577839933553E-2</v>
      </c>
      <c r="C37" s="376">
        <v>1.8818731556413087E-2</v>
      </c>
      <c r="D37" s="376">
        <v>1.8771204321742563E-2</v>
      </c>
      <c r="E37" s="376">
        <v>1.8602845947708901E-2</v>
      </c>
      <c r="F37" s="376">
        <v>1.8900751398679468E-2</v>
      </c>
      <c r="G37" s="376">
        <v>1.8712751924286879E-2</v>
      </c>
      <c r="H37" s="376">
        <v>1.8476937644636905E-2</v>
      </c>
      <c r="I37" s="376">
        <v>1.8126954102896074E-2</v>
      </c>
      <c r="J37" s="376">
        <v>1.8265803596563927E-2</v>
      </c>
      <c r="K37" s="376"/>
      <c r="L37" s="376"/>
      <c r="M37" s="376"/>
      <c r="N37" s="376"/>
    </row>
    <row r="38" spans="1:14" x14ac:dyDescent="0.2">
      <c r="A38" s="381" t="s">
        <v>89</v>
      </c>
      <c r="B38" s="377">
        <v>1.6495124297085804E-2</v>
      </c>
      <c r="C38" s="377">
        <v>1.6373041866976523E-2</v>
      </c>
      <c r="D38" s="377">
        <v>1.6436177843025892E-2</v>
      </c>
      <c r="E38" s="377">
        <v>1.6202161571919269E-2</v>
      </c>
      <c r="F38" s="377">
        <v>1.6324186623745664E-2</v>
      </c>
      <c r="G38" s="377">
        <v>1.6433158318408723E-2</v>
      </c>
      <c r="H38" s="377">
        <v>1.6398338670498287E-2</v>
      </c>
      <c r="I38" s="377">
        <v>1.6097227134689085E-2</v>
      </c>
      <c r="J38" s="377">
        <v>1.5949996832896988E-2</v>
      </c>
      <c r="K38" s="377"/>
      <c r="L38" s="377"/>
      <c r="M38" s="377"/>
      <c r="N38" s="377"/>
    </row>
    <row r="39" spans="1:14" x14ac:dyDescent="0.2">
      <c r="A39" s="381" t="s">
        <v>76</v>
      </c>
      <c r="B39" s="377">
        <v>1.9447855665246309E-2</v>
      </c>
      <c r="C39" s="377">
        <v>1.9788374651991888E-2</v>
      </c>
      <c r="D39" s="377">
        <v>1.9762720150659351E-2</v>
      </c>
      <c r="E39" s="377">
        <v>1.9848433932492263E-2</v>
      </c>
      <c r="F39" s="377">
        <v>2.0223920602758513E-2</v>
      </c>
      <c r="G39" s="377">
        <v>1.8939635257066486E-2</v>
      </c>
      <c r="H39" s="377">
        <v>1.8341130596420844E-2</v>
      </c>
      <c r="I39" s="377">
        <v>1.7804250438665421E-2</v>
      </c>
      <c r="J39" s="377">
        <v>1.8312729328022814E-2</v>
      </c>
      <c r="K39" s="377"/>
      <c r="L39" s="377"/>
      <c r="M39" s="377"/>
      <c r="N39" s="377"/>
    </row>
    <row r="40" spans="1:14" x14ac:dyDescent="0.2">
      <c r="A40" s="381" t="s">
        <v>77</v>
      </c>
      <c r="B40" s="377">
        <v>2.0376850997826129E-2</v>
      </c>
      <c r="C40" s="377">
        <v>2.0898060777847768E-2</v>
      </c>
      <c r="D40" s="377">
        <v>2.0578742414672606E-2</v>
      </c>
      <c r="E40" s="377">
        <v>2.0531292812425883E-2</v>
      </c>
      <c r="F40" s="377">
        <v>2.0607006052594072E-2</v>
      </c>
      <c r="G40" s="377">
        <v>2.0785276539898243E-2</v>
      </c>
      <c r="H40" s="377">
        <v>2.0711250238441364E-2</v>
      </c>
      <c r="I40" s="377">
        <v>2.0533859108314994E-2</v>
      </c>
      <c r="J40" s="377">
        <v>2.0538112386239035E-2</v>
      </c>
      <c r="K40" s="377"/>
      <c r="L40" s="377"/>
      <c r="M40" s="377"/>
      <c r="N40" s="377"/>
    </row>
    <row r="41" spans="1:14" x14ac:dyDescent="0.2">
      <c r="A41" s="381" t="s">
        <v>90</v>
      </c>
      <c r="B41" s="377">
        <v>2.028518220636118E-2</v>
      </c>
      <c r="C41" s="377">
        <v>2.0763836387512995E-2</v>
      </c>
      <c r="D41" s="377">
        <v>2.1113827018466921E-2</v>
      </c>
      <c r="E41" s="377">
        <v>2.0617389660792299E-2</v>
      </c>
      <c r="F41" s="377">
        <v>2.1145177522701546E-2</v>
      </c>
      <c r="G41" s="377">
        <v>1.9904676945042412E-2</v>
      </c>
      <c r="H41" s="377">
        <v>2.0541603882352728E-2</v>
      </c>
      <c r="I41" s="377">
        <v>1.9551073354376187E-2</v>
      </c>
      <c r="J41" s="377">
        <v>1.9175728963261536E-2</v>
      </c>
      <c r="K41" s="377"/>
      <c r="L41" s="377"/>
      <c r="M41" s="377"/>
      <c r="N41" s="377"/>
    </row>
    <row r="42" spans="1:14" x14ac:dyDescent="0.2">
      <c r="A42" s="382" t="s">
        <v>79</v>
      </c>
      <c r="B42" s="378">
        <v>2.4374702672822868E-2</v>
      </c>
      <c r="C42" s="378">
        <v>2.3843727400980078E-2</v>
      </c>
      <c r="D42" s="378">
        <v>2.3997766722313289E-2</v>
      </c>
      <c r="E42" s="378">
        <v>2.194660322430601E-2</v>
      </c>
      <c r="F42" s="378">
        <v>2.0412028893578998E-2</v>
      </c>
      <c r="G42" s="378">
        <v>2.0462368389684137E-2</v>
      </c>
      <c r="H42" s="378">
        <v>1.9826238866344124E-2</v>
      </c>
      <c r="I42" s="378">
        <v>1.8430404948022176E-2</v>
      </c>
      <c r="J42" s="378">
        <v>1.830324378943048E-2</v>
      </c>
      <c r="K42" s="378"/>
      <c r="L42" s="378"/>
      <c r="M42" s="378"/>
      <c r="N42" s="378"/>
    </row>
    <row r="43" spans="1:14" x14ac:dyDescent="0.2">
      <c r="A43" s="373" t="s">
        <v>586</v>
      </c>
      <c r="N43" s="2" t="s">
        <v>9</v>
      </c>
    </row>
    <row r="44" spans="1:14" x14ac:dyDescent="0.2">
      <c r="A44" s="379" t="s">
        <v>610</v>
      </c>
    </row>
  </sheetData>
  <mergeCells count="9">
    <mergeCell ref="A34:N34"/>
    <mergeCell ref="A2:N2"/>
    <mergeCell ref="A4:N4"/>
    <mergeCell ref="A16:N16"/>
    <mergeCell ref="A18:N18"/>
    <mergeCell ref="A32:N32"/>
    <mergeCell ref="A3:N3"/>
    <mergeCell ref="A17:N17"/>
    <mergeCell ref="A33:N33"/>
  </mergeCells>
  <hyperlinks>
    <hyperlink ref="A5" location="INDICE!C3" display="Volver al Indice"/>
    <hyperlink ref="N43" location="INDICE!C3" display="Volver al Indice"/>
  </hyperlinks>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pageSetUpPr fitToPage="1"/>
  </sheetPr>
  <dimension ref="B2:O47"/>
  <sheetViews>
    <sheetView topLeftCell="A2" workbookViewId="0">
      <selection activeCell="B5" sqref="B5"/>
    </sheetView>
  </sheetViews>
  <sheetFormatPr baseColWidth="10" defaultColWidth="4.42578125" defaultRowHeight="12.75" x14ac:dyDescent="0.2"/>
  <cols>
    <col min="1" max="1" width="1.85546875" style="802" customWidth="1"/>
    <col min="2" max="2" width="18.85546875" style="802" customWidth="1"/>
    <col min="3" max="3" width="13.42578125" style="802" customWidth="1"/>
    <col min="4" max="11" width="13.42578125" style="22" customWidth="1"/>
    <col min="12" max="12" width="14.7109375" style="22" customWidth="1"/>
    <col min="13" max="13" width="13.28515625" style="22" customWidth="1"/>
    <col min="14" max="14" width="12.7109375" style="22" customWidth="1"/>
    <col min="15" max="15" width="14.42578125" style="22" customWidth="1"/>
    <col min="16" max="16384" width="4.42578125" style="802"/>
  </cols>
  <sheetData>
    <row r="2" spans="2:15" ht="15.75" x14ac:dyDescent="0.25">
      <c r="B2" s="1129" t="s">
        <v>139</v>
      </c>
      <c r="C2" s="1129"/>
      <c r="D2" s="1129"/>
      <c r="E2" s="1129"/>
      <c r="F2" s="1129"/>
      <c r="G2" s="1129"/>
      <c r="H2" s="1129"/>
      <c r="I2" s="1129"/>
      <c r="J2" s="1129"/>
      <c r="K2" s="1129"/>
      <c r="L2" s="1129"/>
      <c r="M2" s="1129"/>
      <c r="N2" s="1129"/>
      <c r="O2" s="1129"/>
    </row>
    <row r="3" spans="2:15" ht="15.75" x14ac:dyDescent="0.25">
      <c r="B3" s="1129" t="s">
        <v>41</v>
      </c>
      <c r="C3" s="1129"/>
      <c r="D3" s="1129"/>
      <c r="E3" s="1129"/>
      <c r="F3" s="1129"/>
      <c r="G3" s="1129"/>
      <c r="H3" s="1129"/>
      <c r="I3" s="1129"/>
      <c r="J3" s="1129"/>
      <c r="K3" s="1129"/>
      <c r="L3" s="1129"/>
      <c r="M3" s="1129"/>
      <c r="N3" s="1129"/>
      <c r="O3" s="1129"/>
    </row>
    <row r="4" spans="2:15" ht="15.75" x14ac:dyDescent="0.25">
      <c r="B4" s="1129" t="s">
        <v>581</v>
      </c>
      <c r="C4" s="1129"/>
      <c r="D4" s="1129"/>
      <c r="E4" s="1129"/>
      <c r="F4" s="1129"/>
      <c r="G4" s="1129"/>
      <c r="H4" s="1129"/>
      <c r="I4" s="1129"/>
      <c r="J4" s="1129"/>
      <c r="K4" s="1129"/>
      <c r="L4" s="1129"/>
      <c r="M4" s="1129"/>
      <c r="N4" s="1129"/>
      <c r="O4" s="1129"/>
    </row>
    <row r="5" spans="2:15" ht="13.5" thickBot="1" x14ac:dyDescent="0.25">
      <c r="B5" s="26" t="s">
        <v>9</v>
      </c>
      <c r="C5" s="803"/>
      <c r="E5" s="121"/>
      <c r="G5" s="121"/>
      <c r="H5" s="121"/>
      <c r="K5" s="121"/>
      <c r="O5" s="121"/>
    </row>
    <row r="6" spans="2:15" ht="19.5" customHeight="1" x14ac:dyDescent="0.2">
      <c r="B6" s="804"/>
      <c r="C6" s="805" t="s">
        <v>0</v>
      </c>
      <c r="D6" s="262" t="s">
        <v>1</v>
      </c>
      <c r="E6" s="262" t="s">
        <v>2</v>
      </c>
      <c r="F6" s="262" t="s">
        <v>3</v>
      </c>
      <c r="G6" s="262" t="s">
        <v>4</v>
      </c>
      <c r="H6" s="263" t="s">
        <v>10</v>
      </c>
      <c r="I6" s="262" t="s">
        <v>5</v>
      </c>
      <c r="J6" s="262" t="s">
        <v>6</v>
      </c>
      <c r="K6" s="262" t="s">
        <v>7</v>
      </c>
      <c r="L6" s="262" t="s">
        <v>8</v>
      </c>
      <c r="M6" s="262" t="s">
        <v>11</v>
      </c>
      <c r="N6" s="262" t="s">
        <v>12</v>
      </c>
      <c r="O6" s="263" t="s">
        <v>13</v>
      </c>
    </row>
    <row r="7" spans="2:15" x14ac:dyDescent="0.2">
      <c r="B7" s="806" t="s">
        <v>101</v>
      </c>
      <c r="C7" s="807">
        <v>40108</v>
      </c>
      <c r="D7" s="177">
        <v>41604</v>
      </c>
      <c r="E7" s="177">
        <v>42743</v>
      </c>
      <c r="F7" s="177">
        <v>42280</v>
      </c>
      <c r="G7" s="177">
        <v>43287</v>
      </c>
      <c r="H7" s="178">
        <v>44100</v>
      </c>
      <c r="I7" s="177">
        <v>45055</v>
      </c>
      <c r="J7" s="177">
        <v>45801</v>
      </c>
      <c r="K7" s="177"/>
      <c r="L7" s="177"/>
      <c r="M7" s="177"/>
      <c r="N7" s="177"/>
      <c r="O7" s="177">
        <f>AVERAGE(C7:N7)</f>
        <v>43122.25</v>
      </c>
    </row>
    <row r="8" spans="2:15" x14ac:dyDescent="0.2">
      <c r="B8" s="806" t="s">
        <v>114</v>
      </c>
      <c r="C8" s="807">
        <v>67329</v>
      </c>
      <c r="D8" s="177">
        <v>66574</v>
      </c>
      <c r="E8" s="177">
        <v>64809</v>
      </c>
      <c r="F8" s="177">
        <v>67269</v>
      </c>
      <c r="G8" s="177">
        <v>70143</v>
      </c>
      <c r="H8" s="178">
        <v>71330</v>
      </c>
      <c r="I8" s="177">
        <v>71632</v>
      </c>
      <c r="J8" s="177">
        <v>71330</v>
      </c>
      <c r="K8" s="177"/>
      <c r="L8" s="177"/>
      <c r="M8" s="177"/>
      <c r="N8" s="177"/>
      <c r="O8" s="177">
        <f t="shared" ref="O8:O11" si="0">AVERAGE(C8:N8)</f>
        <v>68802</v>
      </c>
    </row>
    <row r="9" spans="2:15" x14ac:dyDescent="0.2">
      <c r="B9" s="806" t="s">
        <v>115</v>
      </c>
      <c r="C9" s="807">
        <v>14623</v>
      </c>
      <c r="D9" s="177">
        <v>14703</v>
      </c>
      <c r="E9" s="177">
        <v>14813</v>
      </c>
      <c r="F9" s="179">
        <v>14954</v>
      </c>
      <c r="G9" s="177">
        <v>15163</v>
      </c>
      <c r="H9" s="178">
        <v>15137</v>
      </c>
      <c r="I9" s="177">
        <v>15424</v>
      </c>
      <c r="J9" s="177">
        <v>15324</v>
      </c>
      <c r="K9" s="177"/>
      <c r="L9" s="179"/>
      <c r="M9" s="177"/>
      <c r="N9" s="177"/>
      <c r="O9" s="177">
        <f t="shared" si="0"/>
        <v>15017.625</v>
      </c>
    </row>
    <row r="10" spans="2:15" x14ac:dyDescent="0.2">
      <c r="B10" s="806" t="s">
        <v>38</v>
      </c>
      <c r="C10" s="808">
        <f>SUM(C7:C9)</f>
        <v>122060</v>
      </c>
      <c r="D10" s="152">
        <f t="shared" ref="D10:J10" si="1">SUM(D7:D9)</f>
        <v>122881</v>
      </c>
      <c r="E10" s="152">
        <f t="shared" si="1"/>
        <v>122365</v>
      </c>
      <c r="F10" s="152">
        <f t="shared" si="1"/>
        <v>124503</v>
      </c>
      <c r="G10" s="152">
        <f t="shared" si="1"/>
        <v>128593</v>
      </c>
      <c r="H10" s="152">
        <f t="shared" si="1"/>
        <v>130567</v>
      </c>
      <c r="I10" s="152">
        <f t="shared" si="1"/>
        <v>132111</v>
      </c>
      <c r="J10" s="152">
        <f t="shared" si="1"/>
        <v>132455</v>
      </c>
      <c r="K10" s="152">
        <f t="shared" ref="K10:O10" si="2">SUM(K7:K9)</f>
        <v>0</v>
      </c>
      <c r="L10" s="152">
        <f t="shared" si="2"/>
        <v>0</v>
      </c>
      <c r="M10" s="152">
        <f t="shared" si="2"/>
        <v>0</v>
      </c>
      <c r="N10" s="152">
        <f t="shared" si="2"/>
        <v>0</v>
      </c>
      <c r="O10" s="152">
        <f t="shared" si="2"/>
        <v>126941.875</v>
      </c>
    </row>
    <row r="11" spans="2:15" x14ac:dyDescent="0.2">
      <c r="B11" s="809" t="s">
        <v>143</v>
      </c>
      <c r="C11" s="810">
        <f>356429+5</f>
        <v>356434</v>
      </c>
      <c r="D11" s="515">
        <f>343822+5</f>
        <v>343827</v>
      </c>
      <c r="E11" s="515">
        <v>350980</v>
      </c>
      <c r="F11" s="515">
        <v>346466</v>
      </c>
      <c r="G11" s="515">
        <v>351211</v>
      </c>
      <c r="H11" s="798">
        <v>354817</v>
      </c>
      <c r="I11" s="798">
        <v>352061</v>
      </c>
      <c r="J11" s="798">
        <v>351647</v>
      </c>
      <c r="K11" s="798"/>
      <c r="L11" s="811"/>
      <c r="M11" s="798"/>
      <c r="N11" s="798"/>
      <c r="O11" s="515">
        <f t="shared" si="0"/>
        <v>350930.375</v>
      </c>
    </row>
    <row r="12" spans="2:15" ht="13.5" thickBot="1" x14ac:dyDescent="0.25">
      <c r="B12" s="812" t="s">
        <v>39</v>
      </c>
      <c r="C12" s="813">
        <f t="shared" ref="C12:J12" si="3">+C11+C10</f>
        <v>478494</v>
      </c>
      <c r="D12" s="64">
        <f t="shared" si="3"/>
        <v>466708</v>
      </c>
      <c r="E12" s="516">
        <f t="shared" si="3"/>
        <v>473345</v>
      </c>
      <c r="F12" s="516">
        <f t="shared" si="3"/>
        <v>470969</v>
      </c>
      <c r="G12" s="516">
        <f t="shared" si="3"/>
        <v>479804</v>
      </c>
      <c r="H12" s="516">
        <f t="shared" si="3"/>
        <v>485384</v>
      </c>
      <c r="I12" s="64">
        <f t="shared" si="3"/>
        <v>484172</v>
      </c>
      <c r="J12" s="516">
        <f t="shared" si="3"/>
        <v>484102</v>
      </c>
      <c r="K12" s="64">
        <f t="shared" ref="K12:O12" si="4">+K11+K10</f>
        <v>0</v>
      </c>
      <c r="L12" s="516">
        <f t="shared" si="4"/>
        <v>0</v>
      </c>
      <c r="M12" s="516">
        <f>+M11+M10</f>
        <v>0</v>
      </c>
      <c r="N12" s="516">
        <f>+N11+N10</f>
        <v>0</v>
      </c>
      <c r="O12" s="516">
        <f t="shared" si="4"/>
        <v>477872.25</v>
      </c>
    </row>
    <row r="13" spans="2:15" ht="13.5" customHeight="1" x14ac:dyDescent="0.2">
      <c r="B13" s="814" t="s">
        <v>113</v>
      </c>
      <c r="C13" s="815"/>
      <c r="D13" s="122"/>
      <c r="E13" s="17"/>
      <c r="F13" s="17"/>
      <c r="G13" s="17"/>
      <c r="H13" s="17"/>
      <c r="I13" s="122"/>
      <c r="J13" s="17"/>
      <c r="K13" s="122"/>
      <c r="L13" s="17"/>
      <c r="M13" s="17"/>
      <c r="N13" s="17"/>
      <c r="O13" s="17"/>
    </row>
    <row r="14" spans="2:15" x14ac:dyDescent="0.2">
      <c r="B14" s="814" t="s">
        <v>132</v>
      </c>
      <c r="C14" s="803"/>
    </row>
    <row r="15" spans="2:15" x14ac:dyDescent="0.2">
      <c r="B15" s="816"/>
      <c r="C15" s="22"/>
    </row>
    <row r="16" spans="2:15" x14ac:dyDescent="0.2">
      <c r="C16" s="22"/>
    </row>
    <row r="17" spans="2:15" ht="15.75" x14ac:dyDescent="0.25">
      <c r="B17" s="1129" t="s">
        <v>565</v>
      </c>
      <c r="C17" s="1129"/>
      <c r="D17" s="1129"/>
      <c r="E17" s="1129"/>
      <c r="F17" s="1129"/>
      <c r="G17" s="1129"/>
      <c r="H17" s="1129"/>
      <c r="I17" s="1129"/>
      <c r="J17" s="1129"/>
      <c r="K17" s="1129"/>
      <c r="L17" s="1129"/>
      <c r="M17" s="1129"/>
      <c r="N17" s="1129"/>
      <c r="O17" s="1129"/>
    </row>
    <row r="18" spans="2:15" ht="15.75" x14ac:dyDescent="0.25">
      <c r="B18" s="1129" t="s">
        <v>41</v>
      </c>
      <c r="C18" s="1129"/>
      <c r="D18" s="1129"/>
      <c r="E18" s="1129"/>
      <c r="F18" s="1129"/>
      <c r="G18" s="1129"/>
      <c r="H18" s="1129"/>
      <c r="I18" s="1129"/>
      <c r="J18" s="1129"/>
      <c r="K18" s="1129"/>
      <c r="L18" s="1129"/>
      <c r="M18" s="1129"/>
      <c r="N18" s="1129"/>
      <c r="O18" s="1129"/>
    </row>
    <row r="19" spans="2:15" ht="15.75" x14ac:dyDescent="0.25">
      <c r="B19" s="1129" t="s">
        <v>576</v>
      </c>
      <c r="C19" s="1129"/>
      <c r="D19" s="1129"/>
      <c r="E19" s="1129"/>
      <c r="F19" s="1129"/>
      <c r="G19" s="1129"/>
      <c r="H19" s="1129"/>
      <c r="I19" s="1129"/>
      <c r="J19" s="1129"/>
      <c r="K19" s="1129"/>
      <c r="L19" s="1129"/>
      <c r="M19" s="1129"/>
      <c r="N19" s="1129"/>
      <c r="O19" s="1129"/>
    </row>
    <row r="20" spans="2:15" ht="13.5" thickBot="1" x14ac:dyDescent="0.25">
      <c r="B20" s="817"/>
      <c r="C20" s="817"/>
      <c r="D20" s="121"/>
      <c r="E20" s="121"/>
      <c r="F20" s="121"/>
      <c r="G20" s="121"/>
      <c r="H20" s="121"/>
      <c r="I20" s="121"/>
      <c r="J20" s="121"/>
      <c r="K20" s="121"/>
      <c r="L20" s="121"/>
      <c r="M20" s="121"/>
      <c r="N20" s="121"/>
      <c r="O20" s="121"/>
    </row>
    <row r="21" spans="2:15" ht="21" customHeight="1" x14ac:dyDescent="0.2">
      <c r="B21" s="818"/>
      <c r="C21" s="805" t="s">
        <v>0</v>
      </c>
      <c r="D21" s="262" t="s">
        <v>1</v>
      </c>
      <c r="E21" s="262" t="s">
        <v>2</v>
      </c>
      <c r="F21" s="262" t="s">
        <v>3</v>
      </c>
      <c r="G21" s="262" t="s">
        <v>4</v>
      </c>
      <c r="H21" s="263" t="s">
        <v>10</v>
      </c>
      <c r="I21" s="263" t="s">
        <v>5</v>
      </c>
      <c r="J21" s="263" t="s">
        <v>6</v>
      </c>
      <c r="K21" s="263" t="s">
        <v>7</v>
      </c>
      <c r="L21" s="263" t="s">
        <v>8</v>
      </c>
      <c r="M21" s="263" t="s">
        <v>11</v>
      </c>
      <c r="N21" s="263" t="s">
        <v>12</v>
      </c>
      <c r="O21" s="263" t="s">
        <v>13</v>
      </c>
    </row>
    <row r="22" spans="2:15" x14ac:dyDescent="0.2">
      <c r="B22" s="806" t="s">
        <v>101</v>
      </c>
      <c r="C22" s="807">
        <v>2231467</v>
      </c>
      <c r="D22" s="177">
        <v>2252726</v>
      </c>
      <c r="E22" s="177">
        <v>2254799</v>
      </c>
      <c r="F22" s="177">
        <v>2243656</v>
      </c>
      <c r="G22" s="177">
        <v>2220801</v>
      </c>
      <c r="H22" s="181">
        <v>2225953</v>
      </c>
      <c r="I22" s="177">
        <v>2212190</v>
      </c>
      <c r="J22" s="177">
        <v>2221810</v>
      </c>
      <c r="K22" s="177"/>
      <c r="L22" s="177"/>
      <c r="M22" s="177"/>
      <c r="N22" s="177"/>
      <c r="O22" s="177">
        <f>AVERAGE(C22:N22)</f>
        <v>2232925.25</v>
      </c>
    </row>
    <row r="23" spans="2:15" x14ac:dyDescent="0.2">
      <c r="B23" s="806" t="s">
        <v>114</v>
      </c>
      <c r="C23" s="807">
        <v>1996962</v>
      </c>
      <c r="D23" s="177">
        <v>1929405</v>
      </c>
      <c r="E23" s="177">
        <v>1933885</v>
      </c>
      <c r="F23" s="177">
        <v>1899995</v>
      </c>
      <c r="G23" s="177">
        <v>1868694</v>
      </c>
      <c r="H23" s="181">
        <v>1897456</v>
      </c>
      <c r="I23" s="177">
        <v>1949964</v>
      </c>
      <c r="J23" s="177">
        <v>1897456</v>
      </c>
      <c r="K23" s="177"/>
      <c r="L23" s="177"/>
      <c r="M23" s="177"/>
      <c r="N23" s="177"/>
      <c r="O23" s="177">
        <f>AVERAGE(C23:N23)</f>
        <v>1921727.125</v>
      </c>
    </row>
    <row r="24" spans="2:15" x14ac:dyDescent="0.2">
      <c r="B24" s="806" t="s">
        <v>146</v>
      </c>
      <c r="C24" s="807">
        <v>547262</v>
      </c>
      <c r="D24" s="177">
        <v>539706</v>
      </c>
      <c r="E24" s="177">
        <v>552511</v>
      </c>
      <c r="F24" s="179">
        <v>572883</v>
      </c>
      <c r="G24" s="177">
        <v>561452</v>
      </c>
      <c r="H24" s="181">
        <v>528311</v>
      </c>
      <c r="I24" s="177">
        <v>608951</v>
      </c>
      <c r="J24" s="177">
        <v>539244</v>
      </c>
      <c r="K24" s="177"/>
      <c r="L24" s="179"/>
      <c r="M24" s="177"/>
      <c r="N24" s="177"/>
      <c r="O24" s="177">
        <f>AVERAGE(C24:N24)</f>
        <v>556290</v>
      </c>
    </row>
    <row r="25" spans="2:15" x14ac:dyDescent="0.2">
      <c r="B25" s="806" t="s">
        <v>38</v>
      </c>
      <c r="C25" s="808">
        <f>SUM(C22:C24)</f>
        <v>4775691</v>
      </c>
      <c r="D25" s="152">
        <f t="shared" ref="D25:J25" si="5">SUM(D22:D24)</f>
        <v>4721837</v>
      </c>
      <c r="E25" s="152">
        <f t="shared" si="5"/>
        <v>4741195</v>
      </c>
      <c r="F25" s="152">
        <f t="shared" si="5"/>
        <v>4716534</v>
      </c>
      <c r="G25" s="152">
        <f t="shared" si="5"/>
        <v>4650947</v>
      </c>
      <c r="H25" s="182">
        <f t="shared" si="5"/>
        <v>4651720</v>
      </c>
      <c r="I25" s="152">
        <f t="shared" si="5"/>
        <v>4771105</v>
      </c>
      <c r="J25" s="152">
        <f t="shared" si="5"/>
        <v>4658510</v>
      </c>
      <c r="K25" s="152">
        <f t="shared" ref="K25:O25" si="6">SUM(K22:K24)</f>
        <v>0</v>
      </c>
      <c r="L25" s="152">
        <f t="shared" si="6"/>
        <v>0</v>
      </c>
      <c r="M25" s="152">
        <f t="shared" si="6"/>
        <v>0</v>
      </c>
      <c r="N25" s="152">
        <f t="shared" si="6"/>
        <v>0</v>
      </c>
      <c r="O25" s="152">
        <f t="shared" si="6"/>
        <v>4710942.375</v>
      </c>
    </row>
    <row r="26" spans="2:15" x14ac:dyDescent="0.2">
      <c r="B26" s="806" t="s">
        <v>143</v>
      </c>
      <c r="C26" s="819">
        <f>887726+14236+9735</f>
        <v>911697</v>
      </c>
      <c r="D26" s="177">
        <f>854420+14150+9623</f>
        <v>878193</v>
      </c>
      <c r="E26" s="177">
        <v>887573</v>
      </c>
      <c r="F26" s="177">
        <v>877042</v>
      </c>
      <c r="G26" s="177">
        <v>866711</v>
      </c>
      <c r="H26" s="183">
        <v>865639</v>
      </c>
      <c r="I26" s="183">
        <v>870652</v>
      </c>
      <c r="J26" s="183">
        <v>854658</v>
      </c>
      <c r="K26" s="183"/>
      <c r="L26" s="179"/>
      <c r="M26" s="183"/>
      <c r="N26" s="183"/>
      <c r="O26" s="177">
        <f>AVERAGE(C26:N26)</f>
        <v>876520.625</v>
      </c>
    </row>
    <row r="27" spans="2:15" ht="13.5" thickBot="1" x14ac:dyDescent="0.25">
      <c r="B27" s="820" t="s">
        <v>39</v>
      </c>
      <c r="C27" s="821">
        <f>+C26+C25</f>
        <v>5687388</v>
      </c>
      <c r="D27" s="126">
        <f t="shared" ref="D27:J27" si="7">+D26+D25</f>
        <v>5600030</v>
      </c>
      <c r="E27" s="126">
        <f t="shared" si="7"/>
        <v>5628768</v>
      </c>
      <c r="F27" s="126">
        <f t="shared" si="7"/>
        <v>5593576</v>
      </c>
      <c r="G27" s="126">
        <f t="shared" si="7"/>
        <v>5517658</v>
      </c>
      <c r="H27" s="126">
        <f t="shared" si="7"/>
        <v>5517359</v>
      </c>
      <c r="I27" s="126">
        <f t="shared" si="7"/>
        <v>5641757</v>
      </c>
      <c r="J27" s="126">
        <f t="shared" si="7"/>
        <v>5513168</v>
      </c>
      <c r="K27" s="126">
        <f t="shared" ref="K27:O27" si="8">+K26+K25</f>
        <v>0</v>
      </c>
      <c r="L27" s="126">
        <f t="shared" si="8"/>
        <v>0</v>
      </c>
      <c r="M27" s="126">
        <f t="shared" si="8"/>
        <v>0</v>
      </c>
      <c r="N27" s="126">
        <f t="shared" si="8"/>
        <v>0</v>
      </c>
      <c r="O27" s="126">
        <f t="shared" si="8"/>
        <v>5587463</v>
      </c>
    </row>
    <row r="28" spans="2:15" x14ac:dyDescent="0.2">
      <c r="B28" s="814" t="s">
        <v>137</v>
      </c>
      <c r="C28" s="815"/>
      <c r="D28" s="17"/>
      <c r="E28" s="17"/>
      <c r="F28" s="17"/>
      <c r="G28" s="17"/>
      <c r="H28" s="17"/>
      <c r="I28" s="17"/>
      <c r="J28" s="17"/>
      <c r="K28" s="17"/>
      <c r="L28" s="17"/>
      <c r="M28" s="17"/>
      <c r="N28" s="17"/>
      <c r="O28" s="17"/>
    </row>
    <row r="29" spans="2:15" x14ac:dyDescent="0.2">
      <c r="B29" s="814" t="s">
        <v>132</v>
      </c>
      <c r="C29" s="815"/>
      <c r="D29" s="17"/>
      <c r="E29" s="17"/>
      <c r="F29" s="17"/>
      <c r="G29" s="17"/>
      <c r="H29" s="17"/>
      <c r="I29" s="17"/>
      <c r="J29" s="17"/>
      <c r="K29" s="17"/>
      <c r="L29" s="17"/>
      <c r="M29" s="17"/>
      <c r="N29" s="17"/>
      <c r="O29" s="17"/>
    </row>
    <row r="30" spans="2:15" x14ac:dyDescent="0.2">
      <c r="B30" s="816"/>
      <c r="C30" s="815"/>
      <c r="D30" s="17"/>
      <c r="E30" s="17"/>
      <c r="F30" s="17"/>
      <c r="G30" s="17"/>
      <c r="H30" s="17"/>
      <c r="I30" s="17"/>
      <c r="J30" s="17"/>
      <c r="K30" s="17"/>
      <c r="L30" s="17"/>
      <c r="M30" s="17"/>
      <c r="N30" s="17"/>
      <c r="O30" s="17"/>
    </row>
    <row r="32" spans="2:15" ht="15.75" x14ac:dyDescent="0.25">
      <c r="B32" s="1127"/>
      <c r="C32" s="1128"/>
      <c r="D32" s="1128"/>
      <c r="E32" s="1128"/>
      <c r="F32" s="1128"/>
      <c r="G32" s="1128"/>
      <c r="H32" s="1128"/>
      <c r="I32" s="1128"/>
      <c r="J32" s="1128"/>
      <c r="K32" s="1128"/>
      <c r="L32" s="1128"/>
      <c r="M32" s="1128"/>
      <c r="N32" s="1128"/>
      <c r="O32" s="1128"/>
    </row>
    <row r="33" spans="2:15" ht="15.75" x14ac:dyDescent="0.25">
      <c r="B33" s="822" t="s">
        <v>806</v>
      </c>
      <c r="C33" s="822"/>
      <c r="D33" s="180"/>
      <c r="E33" s="180"/>
      <c r="F33" s="180"/>
      <c r="G33" s="180"/>
      <c r="H33" s="180"/>
      <c r="I33" s="180"/>
      <c r="J33" s="180"/>
      <c r="K33" s="180"/>
      <c r="L33" s="180"/>
      <c r="M33" s="180"/>
      <c r="N33" s="180"/>
      <c r="O33" s="180"/>
    </row>
    <row r="34" spans="2:15" ht="15.75" x14ac:dyDescent="0.25">
      <c r="B34" s="1129" t="s">
        <v>42</v>
      </c>
      <c r="C34" s="1130"/>
      <c r="D34" s="1130"/>
      <c r="E34" s="1130"/>
      <c r="F34" s="1130"/>
      <c r="G34" s="1130"/>
      <c r="H34" s="1130"/>
      <c r="I34" s="1130"/>
      <c r="J34" s="1130"/>
      <c r="K34" s="1130"/>
      <c r="L34" s="1130"/>
      <c r="M34" s="1130"/>
      <c r="N34" s="1130"/>
      <c r="O34" s="1130"/>
    </row>
    <row r="35" spans="2:15" ht="15.75" x14ac:dyDescent="0.25">
      <c r="B35" s="1131" t="s">
        <v>576</v>
      </c>
      <c r="C35" s="1132"/>
      <c r="D35" s="1132"/>
      <c r="E35" s="1132"/>
      <c r="F35" s="1132"/>
      <c r="G35" s="1132"/>
      <c r="H35" s="1132"/>
      <c r="I35" s="1132"/>
      <c r="J35" s="1132"/>
      <c r="K35" s="1132"/>
      <c r="L35" s="1132"/>
      <c r="M35" s="1132"/>
      <c r="N35" s="1132"/>
      <c r="O35" s="1132"/>
    </row>
    <row r="36" spans="2:15" ht="16.5" thickBot="1" x14ac:dyDescent="0.3">
      <c r="B36" s="1133" t="s">
        <v>43</v>
      </c>
      <c r="C36" s="1133"/>
      <c r="D36" s="1133"/>
      <c r="E36" s="1133"/>
      <c r="F36" s="1133"/>
      <c r="G36" s="1133"/>
      <c r="H36" s="1133"/>
      <c r="I36" s="1133"/>
      <c r="J36" s="1133"/>
      <c r="K36" s="1133"/>
      <c r="L36" s="1133"/>
      <c r="M36" s="1133"/>
      <c r="N36" s="1133"/>
      <c r="O36" s="1133"/>
    </row>
    <row r="37" spans="2:15" ht="21" customHeight="1" x14ac:dyDescent="0.2">
      <c r="B37" s="823"/>
      <c r="C37" s="824" t="s">
        <v>0</v>
      </c>
      <c r="D37" s="175" t="s">
        <v>1</v>
      </c>
      <c r="E37" s="175" t="s">
        <v>2</v>
      </c>
      <c r="F37" s="175" t="s">
        <v>3</v>
      </c>
      <c r="G37" s="175" t="s">
        <v>4</v>
      </c>
      <c r="H37" s="176" t="s">
        <v>10</v>
      </c>
      <c r="I37" s="176" t="s">
        <v>5</v>
      </c>
      <c r="J37" s="176" t="s">
        <v>6</v>
      </c>
      <c r="K37" s="176" t="s">
        <v>7</v>
      </c>
      <c r="L37" s="176" t="s">
        <v>8</v>
      </c>
      <c r="M37" s="176" t="s">
        <v>11</v>
      </c>
      <c r="N37" s="176" t="s">
        <v>12</v>
      </c>
      <c r="O37" s="176" t="s">
        <v>34</v>
      </c>
    </row>
    <row r="38" spans="2:15" x14ac:dyDescent="0.2">
      <c r="B38" s="806" t="s">
        <v>35</v>
      </c>
      <c r="C38" s="807">
        <v>1495887068.477</v>
      </c>
      <c r="D38" s="177">
        <v>1403936865</v>
      </c>
      <c r="E38" s="177">
        <v>1399932349</v>
      </c>
      <c r="F38" s="177">
        <v>1454917941</v>
      </c>
      <c r="G38" s="177">
        <v>1428215838</v>
      </c>
      <c r="H38" s="178">
        <v>1409102657</v>
      </c>
      <c r="I38" s="177">
        <v>1448487275</v>
      </c>
      <c r="J38" s="177">
        <v>1443362697</v>
      </c>
      <c r="K38" s="177"/>
      <c r="L38" s="177"/>
      <c r="M38" s="177"/>
      <c r="N38" s="177"/>
      <c r="O38" s="177">
        <f>SUM(C38:N38)</f>
        <v>11483842690.477001</v>
      </c>
    </row>
    <row r="39" spans="2:15" x14ac:dyDescent="0.2">
      <c r="B39" s="806" t="s">
        <v>36</v>
      </c>
      <c r="C39" s="807">
        <v>1184783013.0570002</v>
      </c>
      <c r="D39" s="177">
        <v>1141453203.8957734</v>
      </c>
      <c r="E39" s="177">
        <v>1139768078.7170243</v>
      </c>
      <c r="F39" s="177">
        <v>1173574762.6650059</v>
      </c>
      <c r="G39" s="177">
        <v>1161901285.2557683</v>
      </c>
      <c r="H39" s="178">
        <v>1146976175.7182879</v>
      </c>
      <c r="I39" s="177">
        <v>1157710082.8101258</v>
      </c>
      <c r="J39" s="177">
        <v>1146976175.7182879</v>
      </c>
      <c r="K39" s="177"/>
      <c r="L39" s="177"/>
      <c r="M39" s="177"/>
      <c r="N39" s="177"/>
      <c r="O39" s="177">
        <f>SUM(C39:N39)</f>
        <v>9253142777.8372746</v>
      </c>
    </row>
    <row r="40" spans="2:15" x14ac:dyDescent="0.2">
      <c r="B40" s="806" t="s">
        <v>37</v>
      </c>
      <c r="C40" s="807">
        <v>320524354.70899999</v>
      </c>
      <c r="D40" s="177">
        <v>293317407.296</v>
      </c>
      <c r="E40" s="177">
        <v>314992267.46599996</v>
      </c>
      <c r="F40" s="179">
        <v>307270182.273</v>
      </c>
      <c r="G40" s="177">
        <v>302926847.17900002</v>
      </c>
      <c r="H40" s="178">
        <v>293220845.05799997</v>
      </c>
      <c r="I40" s="177">
        <v>301431134.73000002</v>
      </c>
      <c r="J40" s="177">
        <v>306603438.82200003</v>
      </c>
      <c r="K40" s="177"/>
      <c r="L40" s="177"/>
      <c r="M40" s="177"/>
      <c r="N40" s="177"/>
      <c r="O40" s="177">
        <f>SUM(C40:N40)</f>
        <v>2440286477.533</v>
      </c>
    </row>
    <row r="41" spans="2:15" x14ac:dyDescent="0.2">
      <c r="B41" s="806" t="s">
        <v>38</v>
      </c>
      <c r="C41" s="808">
        <f>SUM(C38:C40)</f>
        <v>3001194436.2430005</v>
      </c>
      <c r="D41" s="152">
        <f t="shared" ref="D41:J41" si="9">SUM(D38:D40)</f>
        <v>2838707476.1917734</v>
      </c>
      <c r="E41" s="152">
        <f t="shared" si="9"/>
        <v>2854692695.1830244</v>
      </c>
      <c r="F41" s="152">
        <f t="shared" si="9"/>
        <v>2935762885.9380054</v>
      </c>
      <c r="G41" s="152">
        <f t="shared" si="9"/>
        <v>2893043970.4347682</v>
      </c>
      <c r="H41" s="152">
        <f t="shared" si="9"/>
        <v>2849299677.776288</v>
      </c>
      <c r="I41" s="152">
        <f t="shared" si="9"/>
        <v>2907628492.5401258</v>
      </c>
      <c r="J41" s="152">
        <f t="shared" si="9"/>
        <v>2896942311.540288</v>
      </c>
      <c r="K41" s="152">
        <f t="shared" ref="K41:O41" si="10">SUM(K38:K40)</f>
        <v>0</v>
      </c>
      <c r="L41" s="152">
        <f t="shared" si="10"/>
        <v>0</v>
      </c>
      <c r="M41" s="152">
        <f>SUM(M38:M40)</f>
        <v>0</v>
      </c>
      <c r="N41" s="152">
        <f>SUM(N38:N40)</f>
        <v>0</v>
      </c>
      <c r="O41" s="152">
        <f t="shared" si="10"/>
        <v>23177271945.847279</v>
      </c>
    </row>
    <row r="42" spans="2:15" x14ac:dyDescent="0.2">
      <c r="B42" s="806" t="s">
        <v>133</v>
      </c>
      <c r="C42" s="819">
        <f>314954153+22929567+9400051</f>
        <v>347283771</v>
      </c>
      <c r="D42" s="177">
        <f>299175776+21999079+8988317</f>
        <v>330163172</v>
      </c>
      <c r="E42" s="177">
        <v>333593386</v>
      </c>
      <c r="F42" s="177">
        <v>340224279</v>
      </c>
      <c r="G42" s="177">
        <v>332919599</v>
      </c>
      <c r="H42" s="183">
        <v>334614978</v>
      </c>
      <c r="I42" s="183">
        <v>341042368</v>
      </c>
      <c r="J42" s="183">
        <v>337526110</v>
      </c>
      <c r="K42" s="183"/>
      <c r="L42" s="179"/>
      <c r="M42" s="183"/>
      <c r="N42" s="183"/>
      <c r="O42" s="177">
        <f>SUM(C42:N42)</f>
        <v>2697367663</v>
      </c>
    </row>
    <row r="43" spans="2:15" ht="13.5" thickBot="1" x14ac:dyDescent="0.25">
      <c r="B43" s="820" t="s">
        <v>39</v>
      </c>
      <c r="C43" s="821">
        <f>+C41+C42</f>
        <v>3348478207.2430005</v>
      </c>
      <c r="D43" s="126">
        <f t="shared" ref="D43:J43" si="11">+D42+D41</f>
        <v>3168870648.1917734</v>
      </c>
      <c r="E43" s="126">
        <f t="shared" si="11"/>
        <v>3188286081.1830244</v>
      </c>
      <c r="F43" s="126">
        <f t="shared" si="11"/>
        <v>3275987164.9380054</v>
      </c>
      <c r="G43" s="126">
        <f t="shared" si="11"/>
        <v>3225963569.4347682</v>
      </c>
      <c r="H43" s="126">
        <f t="shared" si="11"/>
        <v>3183914655.776288</v>
      </c>
      <c r="I43" s="126">
        <f t="shared" si="11"/>
        <v>3248670860.5401258</v>
      </c>
      <c r="J43" s="126">
        <f t="shared" si="11"/>
        <v>3234468421.540288</v>
      </c>
      <c r="K43" s="126">
        <f t="shared" ref="K43:O43" si="12">+K42+K41</f>
        <v>0</v>
      </c>
      <c r="L43" s="126">
        <f t="shared" si="12"/>
        <v>0</v>
      </c>
      <c r="M43" s="126">
        <f>+M42+M41</f>
        <v>0</v>
      </c>
      <c r="N43" s="126">
        <f>+N42+N41</f>
        <v>0</v>
      </c>
      <c r="O43" s="126">
        <f t="shared" si="12"/>
        <v>25874639608.847279</v>
      </c>
    </row>
    <row r="44" spans="2:15" x14ac:dyDescent="0.2">
      <c r="B44" s="814" t="s">
        <v>40</v>
      </c>
      <c r="C44" s="815"/>
      <c r="D44" s="17"/>
      <c r="E44" s="17"/>
      <c r="F44" s="17"/>
      <c r="G44" s="17"/>
      <c r="H44" s="17"/>
      <c r="I44" s="17"/>
      <c r="J44" s="17"/>
      <c r="K44" s="17"/>
      <c r="L44" s="17"/>
      <c r="M44" s="17"/>
      <c r="N44" s="17"/>
      <c r="O44" s="17"/>
    </row>
    <row r="45" spans="2:15" x14ac:dyDescent="0.2">
      <c r="B45" s="816"/>
      <c r="C45" s="825"/>
      <c r="D45" s="101"/>
    </row>
    <row r="47" spans="2:15" x14ac:dyDescent="0.2">
      <c r="O47" s="71" t="s">
        <v>9</v>
      </c>
    </row>
  </sheetData>
  <mergeCells count="10">
    <mergeCell ref="B32:O32"/>
    <mergeCell ref="B34:O34"/>
    <mergeCell ref="B35:O35"/>
    <mergeCell ref="B36:O36"/>
    <mergeCell ref="B2:O2"/>
    <mergeCell ref="B3:O3"/>
    <mergeCell ref="B4:O4"/>
    <mergeCell ref="B17:O17"/>
    <mergeCell ref="B18:O18"/>
    <mergeCell ref="B19:O19"/>
  </mergeCells>
  <hyperlinks>
    <hyperlink ref="O47" location="INDICE!C3" display="Volver al Indice"/>
    <hyperlink ref="B5" location="INDICE!C3" display="Volver al Indice"/>
  </hyperlinks>
  <printOptions horizontalCentered="1"/>
  <pageMargins left="0.15748031496062992" right="0.15748031496062992" top="0.98425196850393704" bottom="0.98425196850393704" header="0" footer="0"/>
  <pageSetup scale="71"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enableFormatConditionsCalculation="0">
    <pageSetUpPr fitToPage="1"/>
  </sheetPr>
  <dimension ref="A1:S74"/>
  <sheetViews>
    <sheetView zoomScale="80" zoomScaleNormal="80" workbookViewId="0">
      <selection activeCell="D78" sqref="D78"/>
    </sheetView>
  </sheetViews>
  <sheetFormatPr baseColWidth="10" defaultColWidth="4.28515625" defaultRowHeight="12.75" x14ac:dyDescent="0.2"/>
  <cols>
    <col min="1" max="1" width="4.28515625" style="3" customWidth="1"/>
    <col min="2" max="2" width="16.28515625" style="3" bestFit="1" customWidth="1"/>
    <col min="3" max="3" width="20.7109375" style="3" customWidth="1"/>
    <col min="4" max="4" width="14.85546875" style="3" customWidth="1"/>
    <col min="5" max="5" width="16" style="3" customWidth="1"/>
    <col min="6" max="6" width="15" style="3" customWidth="1"/>
    <col min="7" max="7" width="14.7109375" style="3" customWidth="1"/>
    <col min="8" max="8" width="13.28515625" style="3" customWidth="1"/>
    <col min="9" max="9" width="13.85546875" style="3" customWidth="1"/>
    <col min="10" max="10" width="16.28515625" style="3" customWidth="1"/>
    <col min="11" max="11" width="11.7109375" style="3" customWidth="1"/>
    <col min="12" max="12" width="10.85546875" style="3" customWidth="1"/>
    <col min="13" max="13" width="12.140625" style="3" bestFit="1" customWidth="1"/>
    <col min="14" max="14" width="11.28515625" style="3" bestFit="1" customWidth="1"/>
    <col min="15" max="15" width="13.42578125" style="3" bestFit="1" customWidth="1"/>
    <col min="16" max="16" width="17" style="3" customWidth="1"/>
    <col min="17" max="17" width="17.28515625" style="3" customWidth="1"/>
    <col min="18" max="18" width="17.140625" style="3" customWidth="1"/>
    <col min="19" max="19" width="14.7109375" style="3" customWidth="1"/>
    <col min="20" max="16384" width="4.28515625" style="3"/>
  </cols>
  <sheetData>
    <row r="1" spans="1:19" ht="15.75" x14ac:dyDescent="0.25">
      <c r="A1" s="8"/>
      <c r="B1" s="8"/>
      <c r="C1" s="8"/>
      <c r="D1" s="8"/>
      <c r="E1" s="8"/>
      <c r="F1" s="8"/>
      <c r="G1" s="8"/>
      <c r="H1" s="8"/>
      <c r="I1" s="8"/>
      <c r="J1" s="8"/>
      <c r="K1" s="8"/>
      <c r="L1" s="8"/>
      <c r="M1" s="8"/>
      <c r="N1" s="8"/>
      <c r="O1" s="8"/>
    </row>
    <row r="2" spans="1:19" ht="15.75" x14ac:dyDescent="0.25">
      <c r="A2" s="383"/>
      <c r="B2" s="384" t="s">
        <v>26</v>
      </c>
      <c r="C2" s="385"/>
      <c r="D2" s="385"/>
      <c r="E2" s="385"/>
      <c r="F2" s="385"/>
      <c r="G2" s="385"/>
      <c r="H2" s="296"/>
      <c r="I2" s="296"/>
      <c r="J2" s="296"/>
      <c r="K2" s="296"/>
      <c r="L2" s="296"/>
      <c r="M2" s="296"/>
      <c r="N2" s="296"/>
      <c r="O2" s="296"/>
      <c r="P2" s="3" t="s">
        <v>14</v>
      </c>
    </row>
    <row r="3" spans="1:19" ht="15.75" x14ac:dyDescent="0.25">
      <c r="A3" s="383"/>
      <c r="B3" s="312" t="s">
        <v>576</v>
      </c>
      <c r="C3" s="296"/>
      <c r="D3" s="296"/>
      <c r="E3" s="296"/>
      <c r="F3" s="296"/>
      <c r="G3" s="296"/>
      <c r="H3" s="296"/>
      <c r="I3" s="296"/>
      <c r="J3" s="296"/>
      <c r="K3" s="296"/>
      <c r="L3" s="296"/>
      <c r="M3" s="296"/>
      <c r="N3" s="296"/>
      <c r="O3" s="296"/>
    </row>
    <row r="4" spans="1:19" ht="15.75" x14ac:dyDescent="0.25">
      <c r="A4" s="8"/>
      <c r="B4" s="26" t="s">
        <v>9</v>
      </c>
      <c r="C4" s="98"/>
      <c r="D4" s="98"/>
      <c r="E4" s="98"/>
      <c r="F4" s="98"/>
      <c r="G4" s="98"/>
      <c r="H4" s="98"/>
      <c r="I4" s="98"/>
      <c r="J4" s="98"/>
      <c r="K4" s="98"/>
      <c r="L4" s="98"/>
      <c r="M4" s="98"/>
      <c r="N4" s="98"/>
      <c r="O4" s="98"/>
    </row>
    <row r="5" spans="1:19" ht="15.75" x14ac:dyDescent="0.25">
      <c r="A5" s="8"/>
      <c r="B5" s="391" t="s">
        <v>73</v>
      </c>
      <c r="C5" s="420" t="s">
        <v>172</v>
      </c>
      <c r="D5" s="420" t="s">
        <v>173</v>
      </c>
      <c r="E5" s="420" t="s">
        <v>174</v>
      </c>
      <c r="F5" s="420" t="s">
        <v>175</v>
      </c>
      <c r="G5" s="420" t="s">
        <v>176</v>
      </c>
      <c r="H5" s="420" t="s">
        <v>177</v>
      </c>
      <c r="I5" s="420" t="s">
        <v>178</v>
      </c>
      <c r="J5" s="420" t="s">
        <v>179</v>
      </c>
      <c r="K5" s="420" t="s">
        <v>180</v>
      </c>
      <c r="L5" s="420" t="s">
        <v>181</v>
      </c>
      <c r="M5" s="420" t="s">
        <v>182</v>
      </c>
      <c r="N5" s="420" t="s">
        <v>183</v>
      </c>
      <c r="O5" s="386" t="s">
        <v>13</v>
      </c>
    </row>
    <row r="6" spans="1:19" ht="15.75" x14ac:dyDescent="0.25">
      <c r="A6" s="8"/>
      <c r="B6" s="475" t="s">
        <v>74</v>
      </c>
      <c r="C6" s="394">
        <v>2988889</v>
      </c>
      <c r="D6" s="394">
        <v>2973274</v>
      </c>
      <c r="E6" s="394">
        <v>2905253</v>
      </c>
      <c r="F6" s="394">
        <v>2966138</v>
      </c>
      <c r="G6" s="394">
        <v>2971376</v>
      </c>
      <c r="H6" s="394">
        <v>2874719</v>
      </c>
      <c r="I6" s="394">
        <f>SUM(I7:I11)</f>
        <v>2882628</v>
      </c>
      <c r="J6" s="394">
        <f>SUM(J7:J11)</f>
        <v>2878667</v>
      </c>
      <c r="K6" s="394">
        <f>SUM(K7:K11)</f>
        <v>2884288</v>
      </c>
      <c r="L6" s="394"/>
      <c r="M6" s="394"/>
      <c r="N6" s="394"/>
      <c r="O6" s="286">
        <f t="shared" ref="O6" si="0">+O7+O8+O9+O10+O11</f>
        <v>2925025.777777778</v>
      </c>
    </row>
    <row r="7" spans="1:19" ht="15.75" x14ac:dyDescent="0.25">
      <c r="A7" s="8"/>
      <c r="B7" s="392" t="s">
        <v>75</v>
      </c>
      <c r="C7" s="387">
        <v>1688154</v>
      </c>
      <c r="D7" s="387">
        <v>1689721</v>
      </c>
      <c r="E7" s="387">
        <v>1639267</v>
      </c>
      <c r="F7" s="387">
        <v>1669422</v>
      </c>
      <c r="G7" s="387">
        <v>1657679</v>
      </c>
      <c r="H7" s="387">
        <v>1602272</v>
      </c>
      <c r="I7" s="387">
        <v>1593174</v>
      </c>
      <c r="J7" s="387">
        <v>1602726</v>
      </c>
      <c r="K7" s="387">
        <v>1598672</v>
      </c>
      <c r="L7" s="387"/>
      <c r="M7" s="387"/>
      <c r="N7" s="387"/>
      <c r="O7" s="389">
        <f>AVERAGE(C7:N7)</f>
        <v>1637898.5555555555</v>
      </c>
    </row>
    <row r="8" spans="1:19" ht="15.75" x14ac:dyDescent="0.25">
      <c r="A8" s="8"/>
      <c r="B8" s="392" t="s">
        <v>76</v>
      </c>
      <c r="C8" s="387">
        <v>633343</v>
      </c>
      <c r="D8" s="387">
        <v>628615</v>
      </c>
      <c r="E8" s="387">
        <v>610948</v>
      </c>
      <c r="F8" s="387">
        <v>644227</v>
      </c>
      <c r="G8" s="387">
        <v>641719</v>
      </c>
      <c r="H8" s="387">
        <v>633041</v>
      </c>
      <c r="I8" s="387">
        <v>636726</v>
      </c>
      <c r="J8" s="387">
        <v>631226</v>
      </c>
      <c r="K8" s="387">
        <v>643287</v>
      </c>
      <c r="L8" s="387"/>
      <c r="M8" s="387"/>
      <c r="N8" s="387"/>
      <c r="O8" s="389">
        <f>AVERAGE(C8:N8)</f>
        <v>633681.33333333337</v>
      </c>
    </row>
    <row r="9" spans="1:19" ht="15.75" x14ac:dyDescent="0.25">
      <c r="A9" s="8"/>
      <c r="B9" s="392" t="s">
        <v>77</v>
      </c>
      <c r="C9" s="387">
        <v>239365</v>
      </c>
      <c r="D9" s="387">
        <v>228478</v>
      </c>
      <c r="E9" s="387">
        <v>229585</v>
      </c>
      <c r="F9" s="387">
        <v>227501</v>
      </c>
      <c r="G9" s="387">
        <v>241718</v>
      </c>
      <c r="H9" s="387">
        <v>223706</v>
      </c>
      <c r="I9" s="387">
        <v>241471</v>
      </c>
      <c r="J9" s="387">
        <v>237190</v>
      </c>
      <c r="K9" s="387">
        <v>235330</v>
      </c>
      <c r="L9" s="387"/>
      <c r="M9" s="387"/>
      <c r="N9" s="387"/>
      <c r="O9" s="389">
        <f>AVERAGE(C9:N9)</f>
        <v>233816</v>
      </c>
    </row>
    <row r="10" spans="1:19" ht="15.75" x14ac:dyDescent="0.25">
      <c r="A10" s="8"/>
      <c r="B10" s="392" t="s">
        <v>78</v>
      </c>
      <c r="C10" s="387">
        <v>333699</v>
      </c>
      <c r="D10" s="387">
        <v>332716</v>
      </c>
      <c r="E10" s="387">
        <v>335614</v>
      </c>
      <c r="F10" s="387">
        <v>337379</v>
      </c>
      <c r="G10" s="387">
        <v>342543</v>
      </c>
      <c r="H10" s="387">
        <v>329830</v>
      </c>
      <c r="I10" s="387">
        <v>325014</v>
      </c>
      <c r="J10" s="387">
        <v>324052</v>
      </c>
      <c r="K10" s="387">
        <v>322836</v>
      </c>
      <c r="L10" s="387"/>
      <c r="M10" s="387"/>
      <c r="N10" s="387"/>
      <c r="O10" s="389">
        <f>AVERAGE(C10:N10)</f>
        <v>331520.33333333331</v>
      </c>
    </row>
    <row r="11" spans="1:19" ht="15.75" x14ac:dyDescent="0.25">
      <c r="A11" s="8"/>
      <c r="B11" s="393" t="s">
        <v>79</v>
      </c>
      <c r="C11" s="388">
        <v>94328</v>
      </c>
      <c r="D11" s="388">
        <v>93744</v>
      </c>
      <c r="E11" s="388">
        <v>89839</v>
      </c>
      <c r="F11" s="388">
        <v>87609</v>
      </c>
      <c r="G11" s="388">
        <v>87717</v>
      </c>
      <c r="H11" s="388">
        <v>85870</v>
      </c>
      <c r="I11" s="388">
        <v>86243</v>
      </c>
      <c r="J11" s="388">
        <v>83473</v>
      </c>
      <c r="K11" s="388">
        <v>84163</v>
      </c>
      <c r="L11" s="388"/>
      <c r="M11" s="388"/>
      <c r="N11" s="388"/>
      <c r="O11" s="390">
        <f>AVERAGE(C11:N11)</f>
        <v>88109.555555555562</v>
      </c>
    </row>
    <row r="12" spans="1:19" ht="15.75" x14ac:dyDescent="0.25">
      <c r="A12" s="8"/>
      <c r="B12" s="99"/>
    </row>
    <row r="13" spans="1:19" ht="15.75" x14ac:dyDescent="0.25">
      <c r="A13" s="8"/>
    </row>
    <row r="14" spans="1:19" ht="15.75" x14ac:dyDescent="0.25">
      <c r="A14" s="8"/>
      <c r="O14" s="26" t="s">
        <v>9</v>
      </c>
    </row>
    <row r="15" spans="1:19" ht="15.75" x14ac:dyDescent="0.25">
      <c r="A15" s="8"/>
    </row>
    <row r="16" spans="1:19" ht="15.75" x14ac:dyDescent="0.25">
      <c r="B16" s="1195" t="s">
        <v>808</v>
      </c>
      <c r="C16" s="1195"/>
      <c r="D16" s="1195"/>
      <c r="E16" s="1195"/>
      <c r="F16" s="1195"/>
      <c r="G16" s="1195"/>
      <c r="H16" s="1195"/>
      <c r="I16" s="1195"/>
      <c r="J16" s="1195"/>
      <c r="K16" s="1195"/>
      <c r="L16" s="1195"/>
      <c r="M16" s="1195"/>
      <c r="N16" s="1195"/>
      <c r="O16" s="1195"/>
      <c r="P16" s="1195"/>
      <c r="Q16" s="1195"/>
      <c r="R16" s="1195"/>
      <c r="S16" s="1195"/>
    </row>
    <row r="17" spans="2:19" ht="15.75" x14ac:dyDescent="0.25">
      <c r="B17" s="1195">
        <v>2014</v>
      </c>
      <c r="C17" s="1195"/>
      <c r="D17" s="1195"/>
      <c r="E17" s="1195"/>
      <c r="F17" s="1195"/>
      <c r="G17" s="1195"/>
      <c r="H17" s="1195"/>
      <c r="I17" s="1195"/>
      <c r="J17" s="1195"/>
      <c r="K17" s="1195"/>
      <c r="L17" s="1195"/>
      <c r="M17" s="1195"/>
      <c r="N17" s="1195"/>
      <c r="O17" s="1195"/>
      <c r="P17" s="1195"/>
      <c r="Q17" s="1195"/>
      <c r="R17" s="1195"/>
      <c r="S17" s="1195"/>
    </row>
    <row r="18" spans="2:19" ht="90" customHeight="1" x14ac:dyDescent="0.2">
      <c r="B18" s="478" t="s">
        <v>809</v>
      </c>
      <c r="C18" s="478" t="s">
        <v>56</v>
      </c>
      <c r="D18" s="478" t="s">
        <v>810</v>
      </c>
      <c r="E18" s="478" t="s">
        <v>811</v>
      </c>
      <c r="F18" s="478" t="s">
        <v>812</v>
      </c>
      <c r="G18" s="478" t="s">
        <v>813</v>
      </c>
      <c r="H18" s="478" t="s">
        <v>814</v>
      </c>
      <c r="I18" s="478" t="s">
        <v>815</v>
      </c>
      <c r="J18" s="478" t="s">
        <v>816</v>
      </c>
      <c r="K18" s="478" t="s">
        <v>817</v>
      </c>
      <c r="L18" s="478" t="s">
        <v>818</v>
      </c>
      <c r="M18" s="478" t="s">
        <v>819</v>
      </c>
      <c r="N18" s="478" t="s">
        <v>820</v>
      </c>
      <c r="O18" s="478" t="s">
        <v>821</v>
      </c>
      <c r="P18" s="478" t="s">
        <v>822</v>
      </c>
      <c r="Q18" s="478" t="s">
        <v>823</v>
      </c>
      <c r="R18" s="478" t="s">
        <v>824</v>
      </c>
      <c r="S18" s="478" t="s">
        <v>34</v>
      </c>
    </row>
    <row r="19" spans="2:19" ht="15.75" x14ac:dyDescent="0.25">
      <c r="B19" s="1237" t="s">
        <v>172</v>
      </c>
      <c r="C19" s="476" t="s">
        <v>93</v>
      </c>
      <c r="D19" s="477">
        <f t="shared" ref="D19:S19" si="1">SUM(D20:D24)</f>
        <v>9586</v>
      </c>
      <c r="E19" s="477">
        <f t="shared" si="1"/>
        <v>69487</v>
      </c>
      <c r="F19" s="477">
        <f t="shared" si="1"/>
        <v>71575</v>
      </c>
      <c r="G19" s="477">
        <f t="shared" si="1"/>
        <v>37055</v>
      </c>
      <c r="H19" s="477">
        <f t="shared" si="1"/>
        <v>71970</v>
      </c>
      <c r="I19" s="477">
        <f t="shared" si="1"/>
        <v>205086</v>
      </c>
      <c r="J19" s="477">
        <f t="shared" si="1"/>
        <v>114983</v>
      </c>
      <c r="K19" s="477">
        <f t="shared" si="1"/>
        <v>136438</v>
      </c>
      <c r="L19" s="477">
        <f t="shared" si="1"/>
        <v>213881</v>
      </c>
      <c r="M19" s="477">
        <f t="shared" si="1"/>
        <v>92249</v>
      </c>
      <c r="N19" s="476">
        <f t="shared" si="1"/>
        <v>3698</v>
      </c>
      <c r="O19" s="477">
        <f t="shared" si="1"/>
        <v>134273</v>
      </c>
      <c r="P19" s="477">
        <f t="shared" si="1"/>
        <v>9327</v>
      </c>
      <c r="Q19" s="477">
        <f t="shared" si="1"/>
        <v>25870</v>
      </c>
      <c r="R19" s="477">
        <f t="shared" si="1"/>
        <v>1793411</v>
      </c>
      <c r="S19" s="477">
        <f t="shared" si="1"/>
        <v>2988889</v>
      </c>
    </row>
    <row r="20" spans="2:19" ht="15" x14ac:dyDescent="0.25">
      <c r="B20" s="1238"/>
      <c r="C20" s="387" t="s">
        <v>57</v>
      </c>
      <c r="D20" s="387">
        <v>0</v>
      </c>
      <c r="E20" s="387">
        <v>42059</v>
      </c>
      <c r="F20" s="387">
        <v>40656</v>
      </c>
      <c r="G20" s="387">
        <v>23883</v>
      </c>
      <c r="H20" s="387">
        <v>43847</v>
      </c>
      <c r="I20" s="387">
        <v>82418</v>
      </c>
      <c r="J20" s="387">
        <v>86023</v>
      </c>
      <c r="K20" s="387">
        <v>78830</v>
      </c>
      <c r="L20" s="387">
        <v>106116</v>
      </c>
      <c r="M20" s="387">
        <v>33645</v>
      </c>
      <c r="N20" s="387">
        <v>0</v>
      </c>
      <c r="O20" s="387">
        <v>62375</v>
      </c>
      <c r="P20" s="387">
        <v>3176</v>
      </c>
      <c r="Q20" s="389">
        <v>17372</v>
      </c>
      <c r="R20" s="387">
        <v>1067754</v>
      </c>
      <c r="S20" s="387">
        <f t="shared" ref="S20:S48" si="2">SUM(D20:R20)</f>
        <v>1688154</v>
      </c>
    </row>
    <row r="21" spans="2:19" ht="15" x14ac:dyDescent="0.25">
      <c r="B21" s="1238"/>
      <c r="C21" s="387" t="s">
        <v>58</v>
      </c>
      <c r="D21" s="387">
        <v>7781</v>
      </c>
      <c r="E21" s="387">
        <v>6874</v>
      </c>
      <c r="F21" s="387">
        <v>23786</v>
      </c>
      <c r="G21" s="387">
        <v>5328</v>
      </c>
      <c r="H21" s="387">
        <v>14227</v>
      </c>
      <c r="I21" s="387">
        <v>26774</v>
      </c>
      <c r="J21" s="387">
        <v>9454</v>
      </c>
      <c r="K21" s="387">
        <v>39749</v>
      </c>
      <c r="L21" s="387">
        <v>63350</v>
      </c>
      <c r="M21" s="387">
        <v>29365</v>
      </c>
      <c r="N21" s="387">
        <v>1750</v>
      </c>
      <c r="O21" s="387">
        <v>56490</v>
      </c>
      <c r="P21" s="387">
        <v>3429</v>
      </c>
      <c r="Q21" s="389">
        <v>8029</v>
      </c>
      <c r="R21" s="387">
        <v>336957</v>
      </c>
      <c r="S21" s="387">
        <f t="shared" si="2"/>
        <v>633343</v>
      </c>
    </row>
    <row r="22" spans="2:19" ht="15" x14ac:dyDescent="0.25">
      <c r="B22" s="1238"/>
      <c r="C22" s="387" t="s">
        <v>825</v>
      </c>
      <c r="D22" s="387">
        <v>1805</v>
      </c>
      <c r="E22" s="387">
        <v>14599</v>
      </c>
      <c r="F22" s="387">
        <v>3410</v>
      </c>
      <c r="G22" s="387">
        <v>5651</v>
      </c>
      <c r="H22" s="387">
        <v>9415</v>
      </c>
      <c r="I22" s="387">
        <v>4829</v>
      </c>
      <c r="J22" s="387">
        <v>4980</v>
      </c>
      <c r="K22" s="387">
        <v>7797</v>
      </c>
      <c r="L22" s="387">
        <v>19933</v>
      </c>
      <c r="M22" s="387">
        <v>6015</v>
      </c>
      <c r="N22" s="387">
        <v>1948</v>
      </c>
      <c r="O22" s="387">
        <v>5554</v>
      </c>
      <c r="P22" s="387">
        <v>2722</v>
      </c>
      <c r="Q22" s="389">
        <v>38</v>
      </c>
      <c r="R22" s="387">
        <v>150669</v>
      </c>
      <c r="S22" s="387">
        <f t="shared" si="2"/>
        <v>239365</v>
      </c>
    </row>
    <row r="23" spans="2:19" ht="15" x14ac:dyDescent="0.25">
      <c r="B23" s="1238"/>
      <c r="C23" s="387" t="s">
        <v>826</v>
      </c>
      <c r="D23" s="387">
        <v>0</v>
      </c>
      <c r="E23" s="387">
        <v>5955</v>
      </c>
      <c r="F23" s="387">
        <v>3723</v>
      </c>
      <c r="G23" s="387">
        <v>2193</v>
      </c>
      <c r="H23" s="387">
        <v>4481</v>
      </c>
      <c r="I23" s="387">
        <v>90895</v>
      </c>
      <c r="J23" s="387">
        <v>14526</v>
      </c>
      <c r="K23" s="387">
        <v>9768</v>
      </c>
      <c r="L23" s="387">
        <v>23627</v>
      </c>
      <c r="M23" s="387">
        <v>23224</v>
      </c>
      <c r="N23" s="387">
        <v>0</v>
      </c>
      <c r="O23" s="387">
        <v>9537</v>
      </c>
      <c r="P23" s="387">
        <v>0</v>
      </c>
      <c r="Q23" s="389">
        <v>431</v>
      </c>
      <c r="R23" s="387">
        <v>145339</v>
      </c>
      <c r="S23" s="387">
        <f t="shared" si="2"/>
        <v>333699</v>
      </c>
    </row>
    <row r="24" spans="2:19" ht="15" x14ac:dyDescent="0.25">
      <c r="B24" s="1239"/>
      <c r="C24" s="387" t="s">
        <v>827</v>
      </c>
      <c r="D24" s="387">
        <v>0</v>
      </c>
      <c r="E24" s="387">
        <v>0</v>
      </c>
      <c r="F24" s="387">
        <v>0</v>
      </c>
      <c r="G24" s="387">
        <v>0</v>
      </c>
      <c r="H24" s="387">
        <v>0</v>
      </c>
      <c r="I24" s="387">
        <v>170</v>
      </c>
      <c r="J24" s="387">
        <v>0</v>
      </c>
      <c r="K24" s="387">
        <v>294</v>
      </c>
      <c r="L24" s="387">
        <v>855</v>
      </c>
      <c r="M24" s="387">
        <v>0</v>
      </c>
      <c r="N24" s="387">
        <v>0</v>
      </c>
      <c r="O24" s="387">
        <v>317</v>
      </c>
      <c r="P24" s="387">
        <v>0</v>
      </c>
      <c r="Q24" s="389">
        <v>0</v>
      </c>
      <c r="R24" s="387">
        <v>92692</v>
      </c>
      <c r="S24" s="387">
        <f t="shared" si="2"/>
        <v>94328</v>
      </c>
    </row>
    <row r="25" spans="2:19" ht="15.75" x14ac:dyDescent="0.25">
      <c r="B25" s="1237" t="s">
        <v>173</v>
      </c>
      <c r="C25" s="476" t="s">
        <v>93</v>
      </c>
      <c r="D25" s="477">
        <f t="shared" ref="D25:R25" si="3">SUM(D26:D30)</f>
        <v>181057</v>
      </c>
      <c r="E25" s="477">
        <f t="shared" si="3"/>
        <v>44734</v>
      </c>
      <c r="F25" s="477">
        <f t="shared" si="3"/>
        <v>66756</v>
      </c>
      <c r="G25" s="477">
        <f t="shared" si="3"/>
        <v>27241</v>
      </c>
      <c r="H25" s="477">
        <f t="shared" si="3"/>
        <v>76395</v>
      </c>
      <c r="I25" s="477">
        <f t="shared" si="3"/>
        <v>201226</v>
      </c>
      <c r="J25" s="477">
        <f t="shared" si="3"/>
        <v>106842</v>
      </c>
      <c r="K25" s="477">
        <f t="shared" si="3"/>
        <v>119100</v>
      </c>
      <c r="L25" s="477">
        <f t="shared" si="3"/>
        <v>210975</v>
      </c>
      <c r="M25" s="477">
        <f t="shared" si="3"/>
        <v>95324</v>
      </c>
      <c r="N25" s="476">
        <f t="shared" si="3"/>
        <v>20891</v>
      </c>
      <c r="O25" s="477">
        <f t="shared" si="3"/>
        <v>116177</v>
      </c>
      <c r="P25" s="477">
        <f t="shared" si="3"/>
        <v>9195</v>
      </c>
      <c r="Q25" s="477">
        <f t="shared" si="3"/>
        <v>25259</v>
      </c>
      <c r="R25" s="477">
        <f t="shared" si="3"/>
        <v>1672102</v>
      </c>
      <c r="S25" s="477">
        <f t="shared" si="2"/>
        <v>2973274</v>
      </c>
    </row>
    <row r="26" spans="2:19" ht="15" x14ac:dyDescent="0.25">
      <c r="B26" s="1238"/>
      <c r="C26" s="387" t="s">
        <v>57</v>
      </c>
      <c r="D26" s="387">
        <v>24435</v>
      </c>
      <c r="E26" s="387">
        <v>20965</v>
      </c>
      <c r="F26" s="387">
        <v>36961</v>
      </c>
      <c r="G26" s="387">
        <v>14419</v>
      </c>
      <c r="H26" s="387">
        <v>47806</v>
      </c>
      <c r="I26" s="387">
        <v>77539</v>
      </c>
      <c r="J26" s="387">
        <v>78086</v>
      </c>
      <c r="K26" s="387">
        <v>64286</v>
      </c>
      <c r="L26" s="387">
        <v>103465</v>
      </c>
      <c r="M26" s="387">
        <v>36126</v>
      </c>
      <c r="N26" s="387">
        <v>17399</v>
      </c>
      <c r="O26" s="387">
        <v>40970</v>
      </c>
      <c r="P26" s="387">
        <v>3103</v>
      </c>
      <c r="Q26" s="389">
        <v>16457</v>
      </c>
      <c r="R26" s="387">
        <v>1107704</v>
      </c>
      <c r="S26" s="387">
        <f t="shared" si="2"/>
        <v>1689721</v>
      </c>
    </row>
    <row r="27" spans="2:19" ht="15" x14ac:dyDescent="0.25">
      <c r="B27" s="1238"/>
      <c r="C27" s="387" t="s">
        <v>58</v>
      </c>
      <c r="D27" s="387">
        <v>9585</v>
      </c>
      <c r="E27" s="387">
        <v>7012</v>
      </c>
      <c r="F27" s="387">
        <v>22945</v>
      </c>
      <c r="G27" s="387">
        <v>5226</v>
      </c>
      <c r="H27" s="387">
        <v>14990</v>
      </c>
      <c r="I27" s="387">
        <v>26893</v>
      </c>
      <c r="J27" s="387">
        <v>10089</v>
      </c>
      <c r="K27" s="387">
        <v>37621</v>
      </c>
      <c r="L27" s="387">
        <v>64118</v>
      </c>
      <c r="M27" s="387">
        <v>28817</v>
      </c>
      <c r="N27" s="387">
        <v>1633</v>
      </c>
      <c r="O27" s="387">
        <v>59992</v>
      </c>
      <c r="P27" s="387">
        <v>3493</v>
      </c>
      <c r="Q27" s="389">
        <v>8362</v>
      </c>
      <c r="R27" s="387">
        <v>327839</v>
      </c>
      <c r="S27" s="387">
        <f t="shared" si="2"/>
        <v>628615</v>
      </c>
    </row>
    <row r="28" spans="2:19" ht="15" x14ac:dyDescent="0.25">
      <c r="B28" s="1238"/>
      <c r="C28" s="387" t="s">
        <v>825</v>
      </c>
      <c r="D28" s="387">
        <v>1723</v>
      </c>
      <c r="E28" s="387">
        <v>13935</v>
      </c>
      <c r="F28" s="387">
        <v>3255</v>
      </c>
      <c r="G28" s="387">
        <v>5394</v>
      </c>
      <c r="H28" s="387">
        <v>8987</v>
      </c>
      <c r="I28" s="387">
        <v>4609</v>
      </c>
      <c r="J28" s="387">
        <v>4754</v>
      </c>
      <c r="K28" s="387">
        <v>7442</v>
      </c>
      <c r="L28" s="387">
        <v>19026</v>
      </c>
      <c r="M28" s="387">
        <v>5742</v>
      </c>
      <c r="N28" s="387">
        <v>1859</v>
      </c>
      <c r="O28" s="387">
        <v>5302</v>
      </c>
      <c r="P28" s="387">
        <v>2599</v>
      </c>
      <c r="Q28" s="389">
        <v>36</v>
      </c>
      <c r="R28" s="387">
        <v>143815</v>
      </c>
      <c r="S28" s="387">
        <f t="shared" si="2"/>
        <v>228478</v>
      </c>
    </row>
    <row r="29" spans="2:19" ht="15" x14ac:dyDescent="0.25">
      <c r="B29" s="1238"/>
      <c r="C29" s="387" t="s">
        <v>826</v>
      </c>
      <c r="D29" s="387">
        <v>145314</v>
      </c>
      <c r="E29" s="387">
        <v>2822</v>
      </c>
      <c r="F29" s="387">
        <v>3595</v>
      </c>
      <c r="G29" s="387">
        <v>2202</v>
      </c>
      <c r="H29" s="387">
        <v>4612</v>
      </c>
      <c r="I29" s="387">
        <v>92034</v>
      </c>
      <c r="J29" s="387">
        <v>13913</v>
      </c>
      <c r="K29" s="387">
        <v>9661</v>
      </c>
      <c r="L29" s="387">
        <v>23877</v>
      </c>
      <c r="M29" s="387">
        <v>24639</v>
      </c>
      <c r="N29" s="387">
        <v>0</v>
      </c>
      <c r="O29" s="387">
        <v>9643</v>
      </c>
      <c r="P29" s="387">
        <v>0</v>
      </c>
      <c r="Q29" s="389">
        <v>404</v>
      </c>
      <c r="R29" s="387">
        <v>0</v>
      </c>
      <c r="S29" s="387">
        <f t="shared" si="2"/>
        <v>332716</v>
      </c>
    </row>
    <row r="30" spans="2:19" ht="15" x14ac:dyDescent="0.25">
      <c r="B30" s="1239"/>
      <c r="C30" s="387" t="s">
        <v>827</v>
      </c>
      <c r="D30" s="387">
        <v>0</v>
      </c>
      <c r="E30" s="387">
        <v>0</v>
      </c>
      <c r="F30" s="387">
        <v>0</v>
      </c>
      <c r="G30" s="387">
        <v>0</v>
      </c>
      <c r="H30" s="387">
        <v>0</v>
      </c>
      <c r="I30" s="387">
        <v>151</v>
      </c>
      <c r="J30" s="387">
        <v>0</v>
      </c>
      <c r="K30" s="387">
        <v>90</v>
      </c>
      <c r="L30" s="387">
        <v>489</v>
      </c>
      <c r="M30" s="387">
        <v>0</v>
      </c>
      <c r="N30" s="387">
        <v>0</v>
      </c>
      <c r="O30" s="387">
        <v>270</v>
      </c>
      <c r="P30" s="387">
        <v>0</v>
      </c>
      <c r="Q30" s="389">
        <v>0</v>
      </c>
      <c r="R30" s="387">
        <v>92744</v>
      </c>
      <c r="S30" s="387">
        <f t="shared" si="2"/>
        <v>93744</v>
      </c>
    </row>
    <row r="31" spans="2:19" ht="15.75" x14ac:dyDescent="0.25">
      <c r="B31" s="1237" t="s">
        <v>174</v>
      </c>
      <c r="C31" s="476" t="s">
        <v>93</v>
      </c>
      <c r="D31" s="477">
        <f t="shared" ref="D31:R31" si="4">SUM(D32:D36)</f>
        <v>33702</v>
      </c>
      <c r="E31" s="477">
        <f t="shared" si="4"/>
        <v>48185</v>
      </c>
      <c r="F31" s="477">
        <f t="shared" si="4"/>
        <v>66811</v>
      </c>
      <c r="G31" s="477">
        <f t="shared" si="4"/>
        <v>25906</v>
      </c>
      <c r="H31" s="477">
        <f t="shared" si="4"/>
        <v>76496</v>
      </c>
      <c r="I31" s="477">
        <f t="shared" si="4"/>
        <v>202520</v>
      </c>
      <c r="J31" s="477">
        <f t="shared" si="4"/>
        <v>111779</v>
      </c>
      <c r="K31" s="477">
        <f t="shared" si="4"/>
        <v>123375</v>
      </c>
      <c r="L31" s="477">
        <f t="shared" si="4"/>
        <v>210967</v>
      </c>
      <c r="M31" s="477">
        <f t="shared" si="4"/>
        <v>92419</v>
      </c>
      <c r="N31" s="476">
        <f t="shared" si="4"/>
        <v>18590</v>
      </c>
      <c r="O31" s="477">
        <f t="shared" si="4"/>
        <v>113661</v>
      </c>
      <c r="P31" s="477">
        <f t="shared" si="4"/>
        <v>8917</v>
      </c>
      <c r="Q31" s="477">
        <f t="shared" si="4"/>
        <v>25168</v>
      </c>
      <c r="R31" s="477">
        <f t="shared" si="4"/>
        <v>1746757</v>
      </c>
      <c r="S31" s="477">
        <f>SUM(D31:R31)</f>
        <v>2905253</v>
      </c>
    </row>
    <row r="32" spans="2:19" ht="15" x14ac:dyDescent="0.25">
      <c r="B32" s="1238"/>
      <c r="C32" s="387" t="s">
        <v>57</v>
      </c>
      <c r="D32" s="387">
        <v>23093</v>
      </c>
      <c r="E32" s="387">
        <v>21380</v>
      </c>
      <c r="F32" s="387">
        <v>37434</v>
      </c>
      <c r="G32" s="387">
        <v>13624</v>
      </c>
      <c r="H32" s="387">
        <v>47546</v>
      </c>
      <c r="I32" s="387">
        <v>79356</v>
      </c>
      <c r="J32" s="387">
        <v>82070</v>
      </c>
      <c r="K32" s="387">
        <v>67333</v>
      </c>
      <c r="L32" s="387">
        <v>104909</v>
      </c>
      <c r="M32" s="387">
        <v>32840</v>
      </c>
      <c r="N32" s="387">
        <v>15148</v>
      </c>
      <c r="O32" s="387">
        <v>40217</v>
      </c>
      <c r="P32" s="387">
        <v>3046</v>
      </c>
      <c r="Q32" s="389">
        <v>16557</v>
      </c>
      <c r="R32" s="387">
        <v>1054714</v>
      </c>
      <c r="S32" s="387">
        <f t="shared" si="2"/>
        <v>1639267</v>
      </c>
    </row>
    <row r="33" spans="2:19" ht="15" x14ac:dyDescent="0.25">
      <c r="B33" s="1238"/>
      <c r="C33" s="387" t="s">
        <v>58</v>
      </c>
      <c r="D33" s="387">
        <v>8878</v>
      </c>
      <c r="E33" s="387">
        <v>6868</v>
      </c>
      <c r="F33" s="387">
        <v>22513</v>
      </c>
      <c r="G33" s="387">
        <v>4677</v>
      </c>
      <c r="H33" s="387">
        <v>15159</v>
      </c>
      <c r="I33" s="387">
        <v>27124</v>
      </c>
      <c r="J33" s="387">
        <v>9849</v>
      </c>
      <c r="K33" s="387">
        <v>38202</v>
      </c>
      <c r="L33" s="387">
        <v>62773</v>
      </c>
      <c r="M33" s="387">
        <v>29753</v>
      </c>
      <c r="N33" s="387">
        <v>1574</v>
      </c>
      <c r="O33" s="387">
        <v>57912</v>
      </c>
      <c r="P33" s="387">
        <v>3260</v>
      </c>
      <c r="Q33" s="389">
        <v>8209</v>
      </c>
      <c r="R33" s="387">
        <v>314197</v>
      </c>
      <c r="S33" s="387">
        <f t="shared" si="2"/>
        <v>610948</v>
      </c>
    </row>
    <row r="34" spans="2:19" ht="15" x14ac:dyDescent="0.25">
      <c r="B34" s="1238"/>
      <c r="C34" s="387" t="s">
        <v>825</v>
      </c>
      <c r="D34" s="387">
        <v>1731</v>
      </c>
      <c r="E34" s="387">
        <v>14003</v>
      </c>
      <c r="F34" s="387">
        <v>3271</v>
      </c>
      <c r="G34" s="387">
        <v>5420</v>
      </c>
      <c r="H34" s="387">
        <v>9030</v>
      </c>
      <c r="I34" s="387">
        <v>4631</v>
      </c>
      <c r="J34" s="387">
        <v>4777</v>
      </c>
      <c r="K34" s="387">
        <v>7478</v>
      </c>
      <c r="L34" s="387">
        <v>19119</v>
      </c>
      <c r="M34" s="387">
        <v>5769</v>
      </c>
      <c r="N34" s="387">
        <v>1868</v>
      </c>
      <c r="O34" s="387">
        <v>5327</v>
      </c>
      <c r="P34" s="387">
        <v>2611</v>
      </c>
      <c r="Q34" s="389">
        <v>37</v>
      </c>
      <c r="R34" s="387">
        <v>144513</v>
      </c>
      <c r="S34" s="387">
        <f t="shared" si="2"/>
        <v>229585</v>
      </c>
    </row>
    <row r="35" spans="2:19" ht="15" x14ac:dyDescent="0.25">
      <c r="B35" s="1238"/>
      <c r="C35" s="387" t="s">
        <v>826</v>
      </c>
      <c r="D35" s="387">
        <v>0</v>
      </c>
      <c r="E35" s="387">
        <v>5934</v>
      </c>
      <c r="F35" s="387">
        <v>3593</v>
      </c>
      <c r="G35" s="387">
        <v>2185</v>
      </c>
      <c r="H35" s="387">
        <v>4761</v>
      </c>
      <c r="I35" s="387">
        <v>91241</v>
      </c>
      <c r="J35" s="387">
        <v>15083</v>
      </c>
      <c r="K35" s="387">
        <v>10265</v>
      </c>
      <c r="L35" s="387">
        <v>23679</v>
      </c>
      <c r="M35" s="387">
        <v>24057</v>
      </c>
      <c r="N35" s="387">
        <v>0</v>
      </c>
      <c r="O35" s="387">
        <v>9686</v>
      </c>
      <c r="P35" s="387">
        <v>0</v>
      </c>
      <c r="Q35" s="389">
        <v>365</v>
      </c>
      <c r="R35" s="387">
        <v>144765</v>
      </c>
      <c r="S35" s="387">
        <f t="shared" si="2"/>
        <v>335614</v>
      </c>
    </row>
    <row r="36" spans="2:19" ht="15" x14ac:dyDescent="0.25">
      <c r="B36" s="1239"/>
      <c r="C36" s="387" t="s">
        <v>827</v>
      </c>
      <c r="D36" s="387">
        <v>0</v>
      </c>
      <c r="E36" s="387">
        <v>0</v>
      </c>
      <c r="F36" s="387">
        <v>0</v>
      </c>
      <c r="G36" s="387">
        <v>0</v>
      </c>
      <c r="H36" s="387">
        <v>0</v>
      </c>
      <c r="I36" s="387">
        <v>168</v>
      </c>
      <c r="J36" s="387">
        <v>0</v>
      </c>
      <c r="K36" s="387">
        <v>97</v>
      </c>
      <c r="L36" s="387">
        <v>487</v>
      </c>
      <c r="M36" s="387">
        <v>0</v>
      </c>
      <c r="N36" s="387">
        <v>0</v>
      </c>
      <c r="O36" s="387">
        <v>519</v>
      </c>
      <c r="P36" s="387">
        <v>0</v>
      </c>
      <c r="Q36" s="389">
        <v>0</v>
      </c>
      <c r="R36" s="387">
        <v>88568</v>
      </c>
      <c r="S36" s="387">
        <f t="shared" si="2"/>
        <v>89839</v>
      </c>
    </row>
    <row r="37" spans="2:19" ht="15.75" x14ac:dyDescent="0.25">
      <c r="B37" s="1237" t="s">
        <v>175</v>
      </c>
      <c r="C37" s="476" t="s">
        <v>93</v>
      </c>
      <c r="D37" s="477">
        <f t="shared" ref="D37:R37" si="5">SUM(D38:D42)</f>
        <v>31808</v>
      </c>
      <c r="E37" s="477">
        <f t="shared" si="5"/>
        <v>46972</v>
      </c>
      <c r="F37" s="477">
        <f t="shared" si="5"/>
        <v>67486</v>
      </c>
      <c r="G37" s="477">
        <f t="shared" si="5"/>
        <v>26175</v>
      </c>
      <c r="H37" s="477">
        <f t="shared" si="5"/>
        <v>74372</v>
      </c>
      <c r="I37" s="477">
        <f t="shared" si="5"/>
        <v>203714</v>
      </c>
      <c r="J37" s="477">
        <f t="shared" si="5"/>
        <v>111367</v>
      </c>
      <c r="K37" s="477">
        <f t="shared" si="5"/>
        <v>126917</v>
      </c>
      <c r="L37" s="477">
        <f t="shared" si="5"/>
        <v>209822</v>
      </c>
      <c r="M37" s="477">
        <f t="shared" si="5"/>
        <v>89216</v>
      </c>
      <c r="N37" s="476">
        <f t="shared" si="5"/>
        <v>19200</v>
      </c>
      <c r="O37" s="477">
        <f t="shared" si="5"/>
        <v>110385</v>
      </c>
      <c r="P37" s="477">
        <f t="shared" si="5"/>
        <v>9200</v>
      </c>
      <c r="Q37" s="477">
        <f t="shared" si="5"/>
        <v>25677</v>
      </c>
      <c r="R37" s="477">
        <f t="shared" si="5"/>
        <v>1813827</v>
      </c>
      <c r="S37" s="477">
        <f>SUM(D37:R37)</f>
        <v>2966138</v>
      </c>
    </row>
    <row r="38" spans="2:19" ht="15" x14ac:dyDescent="0.25">
      <c r="B38" s="1238"/>
      <c r="C38" s="387" t="s">
        <v>57</v>
      </c>
      <c r="D38" s="387">
        <v>22002</v>
      </c>
      <c r="E38" s="387">
        <v>19691</v>
      </c>
      <c r="F38" s="387">
        <v>37174</v>
      </c>
      <c r="G38" s="387">
        <v>13659</v>
      </c>
      <c r="H38" s="387">
        <v>45125</v>
      </c>
      <c r="I38" s="387">
        <v>80328</v>
      </c>
      <c r="J38" s="387">
        <v>81423</v>
      </c>
      <c r="K38" s="387">
        <v>68109</v>
      </c>
      <c r="L38" s="387">
        <v>105609</v>
      </c>
      <c r="M38" s="387">
        <v>31004</v>
      </c>
      <c r="N38" s="387">
        <v>15634</v>
      </c>
      <c r="O38" s="387">
        <v>38023</v>
      </c>
      <c r="P38" s="387">
        <v>3130</v>
      </c>
      <c r="Q38" s="389">
        <v>16783</v>
      </c>
      <c r="R38" s="387">
        <v>1091728</v>
      </c>
      <c r="S38" s="387">
        <f t="shared" si="2"/>
        <v>1669422</v>
      </c>
    </row>
    <row r="39" spans="2:19" ht="15" x14ac:dyDescent="0.25">
      <c r="B39" s="1238"/>
      <c r="C39" s="387" t="s">
        <v>58</v>
      </c>
      <c r="D39" s="387">
        <v>8091</v>
      </c>
      <c r="E39" s="387">
        <v>7200</v>
      </c>
      <c r="F39" s="387">
        <v>23604</v>
      </c>
      <c r="G39" s="387">
        <v>5071</v>
      </c>
      <c r="H39" s="387">
        <v>15557</v>
      </c>
      <c r="I39" s="387">
        <v>27269</v>
      </c>
      <c r="J39" s="387">
        <v>10111</v>
      </c>
      <c r="K39" s="387">
        <v>40644</v>
      </c>
      <c r="L39" s="387">
        <v>60635</v>
      </c>
      <c r="M39" s="387">
        <v>29527</v>
      </c>
      <c r="N39" s="387">
        <v>1715</v>
      </c>
      <c r="O39" s="387">
        <v>56900</v>
      </c>
      <c r="P39" s="387">
        <v>3482</v>
      </c>
      <c r="Q39" s="389">
        <v>8494</v>
      </c>
      <c r="R39" s="387">
        <v>345927</v>
      </c>
      <c r="S39" s="387">
        <f t="shared" si="2"/>
        <v>644227</v>
      </c>
    </row>
    <row r="40" spans="2:19" ht="15" x14ac:dyDescent="0.25">
      <c r="B40" s="1238"/>
      <c r="C40" s="387" t="s">
        <v>825</v>
      </c>
      <c r="D40" s="387">
        <v>1715</v>
      </c>
      <c r="E40" s="387">
        <v>13876</v>
      </c>
      <c r="F40" s="387">
        <v>3241</v>
      </c>
      <c r="G40" s="387">
        <v>5371</v>
      </c>
      <c r="H40" s="387">
        <v>8948</v>
      </c>
      <c r="I40" s="387">
        <v>4589</v>
      </c>
      <c r="J40" s="387">
        <v>4733</v>
      </c>
      <c r="K40" s="387">
        <v>7410</v>
      </c>
      <c r="L40" s="387">
        <v>18945</v>
      </c>
      <c r="M40" s="387">
        <v>5717</v>
      </c>
      <c r="N40" s="387">
        <v>1851</v>
      </c>
      <c r="O40" s="387">
        <v>5279</v>
      </c>
      <c r="P40" s="387">
        <v>2588</v>
      </c>
      <c r="Q40" s="389">
        <v>36</v>
      </c>
      <c r="R40" s="387">
        <v>143202</v>
      </c>
      <c r="S40" s="387">
        <f t="shared" si="2"/>
        <v>227501</v>
      </c>
    </row>
    <row r="41" spans="2:19" ht="15" x14ac:dyDescent="0.25">
      <c r="B41" s="1238"/>
      <c r="C41" s="387" t="s">
        <v>826</v>
      </c>
      <c r="D41" s="387">
        <v>0</v>
      </c>
      <c r="E41" s="387">
        <v>6205</v>
      </c>
      <c r="F41" s="387">
        <v>3467</v>
      </c>
      <c r="G41" s="387">
        <v>2074</v>
      </c>
      <c r="H41" s="387">
        <v>4742</v>
      </c>
      <c r="I41" s="387">
        <v>91357</v>
      </c>
      <c r="J41" s="387">
        <v>15100</v>
      </c>
      <c r="K41" s="387">
        <v>10648</v>
      </c>
      <c r="L41" s="387">
        <v>23810</v>
      </c>
      <c r="M41" s="387">
        <v>22968</v>
      </c>
      <c r="N41" s="387">
        <v>0</v>
      </c>
      <c r="O41" s="387">
        <v>9946</v>
      </c>
      <c r="P41" s="387">
        <v>0</v>
      </c>
      <c r="Q41" s="389">
        <v>364</v>
      </c>
      <c r="R41" s="387">
        <v>146698</v>
      </c>
      <c r="S41" s="387">
        <f t="shared" si="2"/>
        <v>337379</v>
      </c>
    </row>
    <row r="42" spans="2:19" ht="15" x14ac:dyDescent="0.25">
      <c r="B42" s="1239"/>
      <c r="C42" s="387" t="s">
        <v>827</v>
      </c>
      <c r="D42" s="387">
        <v>0</v>
      </c>
      <c r="E42" s="387">
        <v>0</v>
      </c>
      <c r="F42" s="387">
        <v>0</v>
      </c>
      <c r="G42" s="387">
        <v>0</v>
      </c>
      <c r="H42" s="387">
        <v>0</v>
      </c>
      <c r="I42" s="387">
        <v>171</v>
      </c>
      <c r="J42" s="387">
        <v>0</v>
      </c>
      <c r="K42" s="387">
        <v>106</v>
      </c>
      <c r="L42" s="387">
        <v>823</v>
      </c>
      <c r="M42" s="387">
        <v>0</v>
      </c>
      <c r="N42" s="387">
        <v>0</v>
      </c>
      <c r="O42" s="387">
        <v>237</v>
      </c>
      <c r="P42" s="387">
        <v>0</v>
      </c>
      <c r="Q42" s="389">
        <v>0</v>
      </c>
      <c r="R42" s="387">
        <v>86272</v>
      </c>
      <c r="S42" s="387">
        <f t="shared" si="2"/>
        <v>87609</v>
      </c>
    </row>
    <row r="43" spans="2:19" ht="15.75" x14ac:dyDescent="0.25">
      <c r="B43" s="1237" t="s">
        <v>176</v>
      </c>
      <c r="C43" s="476" t="s">
        <v>93</v>
      </c>
      <c r="D43" s="477">
        <f t="shared" ref="D43:R43" si="6">SUM(D44:D48)</f>
        <v>30433</v>
      </c>
      <c r="E43" s="477">
        <f t="shared" si="6"/>
        <v>47098</v>
      </c>
      <c r="F43" s="477">
        <f t="shared" si="6"/>
        <v>66761</v>
      </c>
      <c r="G43" s="477">
        <f t="shared" si="6"/>
        <v>26936</v>
      </c>
      <c r="H43" s="477">
        <f t="shared" si="6"/>
        <v>74361</v>
      </c>
      <c r="I43" s="477">
        <f t="shared" si="6"/>
        <v>202670</v>
      </c>
      <c r="J43" s="477">
        <f t="shared" si="6"/>
        <v>110843</v>
      </c>
      <c r="K43" s="477">
        <f t="shared" si="6"/>
        <v>125138</v>
      </c>
      <c r="L43" s="477">
        <f t="shared" si="6"/>
        <v>208940</v>
      </c>
      <c r="M43" s="477">
        <f t="shared" si="6"/>
        <v>89424</v>
      </c>
      <c r="N43" s="476">
        <f t="shared" si="6"/>
        <v>22191</v>
      </c>
      <c r="O43" s="477">
        <f t="shared" si="6"/>
        <v>108983</v>
      </c>
      <c r="P43" s="477">
        <f t="shared" si="6"/>
        <v>9397</v>
      </c>
      <c r="Q43" s="477">
        <f t="shared" si="6"/>
        <v>25258</v>
      </c>
      <c r="R43" s="477">
        <f t="shared" si="6"/>
        <v>1822943</v>
      </c>
      <c r="S43" s="477">
        <f>SUM(D43:R43)</f>
        <v>2971376</v>
      </c>
    </row>
    <row r="44" spans="2:19" ht="15" x14ac:dyDescent="0.25">
      <c r="B44" s="1238"/>
      <c r="C44" s="387" t="s">
        <v>57</v>
      </c>
      <c r="D44" s="387">
        <v>20749</v>
      </c>
      <c r="E44" s="387">
        <v>19170</v>
      </c>
      <c r="F44" s="387">
        <v>36488</v>
      </c>
      <c r="G44" s="387">
        <v>11979</v>
      </c>
      <c r="H44" s="387">
        <v>45198</v>
      </c>
      <c r="I44" s="387">
        <v>79845</v>
      </c>
      <c r="J44" s="387">
        <v>77915</v>
      </c>
      <c r="K44" s="387">
        <v>67415</v>
      </c>
      <c r="L44" s="387">
        <v>104850</v>
      </c>
      <c r="M44" s="387">
        <v>30081</v>
      </c>
      <c r="N44" s="387">
        <v>18388</v>
      </c>
      <c r="O44" s="387">
        <v>36682</v>
      </c>
      <c r="P44" s="387">
        <v>3128</v>
      </c>
      <c r="Q44" s="389">
        <v>16329</v>
      </c>
      <c r="R44" s="387">
        <v>1089462</v>
      </c>
      <c r="S44" s="387">
        <f t="shared" si="2"/>
        <v>1657679</v>
      </c>
    </row>
    <row r="45" spans="2:19" ht="15" x14ac:dyDescent="0.25">
      <c r="B45" s="1238"/>
      <c r="C45" s="387" t="s">
        <v>58</v>
      </c>
      <c r="D45" s="387">
        <v>7862</v>
      </c>
      <c r="E45" s="387">
        <v>7150</v>
      </c>
      <c r="F45" s="387">
        <v>23381</v>
      </c>
      <c r="G45" s="387">
        <v>7043</v>
      </c>
      <c r="H45" s="387">
        <v>14941</v>
      </c>
      <c r="I45" s="387">
        <v>27864</v>
      </c>
      <c r="J45" s="387">
        <v>13439</v>
      </c>
      <c r="K45" s="387">
        <v>39196</v>
      </c>
      <c r="L45" s="387">
        <v>59726</v>
      </c>
      <c r="M45" s="387">
        <v>30087</v>
      </c>
      <c r="N45" s="387">
        <v>1836</v>
      </c>
      <c r="O45" s="387">
        <v>56653</v>
      </c>
      <c r="P45" s="387">
        <v>3520</v>
      </c>
      <c r="Q45" s="389">
        <v>8407</v>
      </c>
      <c r="R45" s="387">
        <v>340614</v>
      </c>
      <c r="S45" s="387">
        <f t="shared" si="2"/>
        <v>641719</v>
      </c>
    </row>
    <row r="46" spans="2:19" ht="15" x14ac:dyDescent="0.25">
      <c r="B46" s="1238"/>
      <c r="C46" s="387" t="s">
        <v>825</v>
      </c>
      <c r="D46" s="387">
        <v>1822</v>
      </c>
      <c r="E46" s="387">
        <v>14743</v>
      </c>
      <c r="F46" s="387">
        <v>3443</v>
      </c>
      <c r="G46" s="387">
        <v>5707</v>
      </c>
      <c r="H46" s="387">
        <v>9508</v>
      </c>
      <c r="I46" s="387">
        <v>4876</v>
      </c>
      <c r="J46" s="387">
        <v>5029</v>
      </c>
      <c r="K46" s="387">
        <v>7873</v>
      </c>
      <c r="L46" s="387">
        <v>20129</v>
      </c>
      <c r="M46" s="387">
        <v>6074</v>
      </c>
      <c r="N46" s="387">
        <v>1967</v>
      </c>
      <c r="O46" s="387">
        <v>5609</v>
      </c>
      <c r="P46" s="387">
        <v>2749</v>
      </c>
      <c r="Q46" s="389">
        <v>38</v>
      </c>
      <c r="R46" s="387">
        <v>152151</v>
      </c>
      <c r="S46" s="387">
        <f t="shared" si="2"/>
        <v>241718</v>
      </c>
    </row>
    <row r="47" spans="2:19" ht="15" x14ac:dyDescent="0.25">
      <c r="B47" s="1238"/>
      <c r="C47" s="387" t="s">
        <v>826</v>
      </c>
      <c r="D47" s="387">
        <v>0</v>
      </c>
      <c r="E47" s="387">
        <v>6035</v>
      </c>
      <c r="F47" s="387">
        <v>3449</v>
      </c>
      <c r="G47" s="387">
        <v>2207</v>
      </c>
      <c r="H47" s="387">
        <v>4714</v>
      </c>
      <c r="I47" s="387">
        <v>89909</v>
      </c>
      <c r="J47" s="387">
        <v>14460</v>
      </c>
      <c r="K47" s="387">
        <v>10572</v>
      </c>
      <c r="L47" s="387">
        <v>23675</v>
      </c>
      <c r="M47" s="387">
        <v>23182</v>
      </c>
      <c r="N47" s="387">
        <v>0</v>
      </c>
      <c r="O47" s="387">
        <v>9813</v>
      </c>
      <c r="P47" s="387">
        <v>0</v>
      </c>
      <c r="Q47" s="389">
        <v>484</v>
      </c>
      <c r="R47" s="387">
        <v>154043</v>
      </c>
      <c r="S47" s="387">
        <f t="shared" si="2"/>
        <v>342543</v>
      </c>
    </row>
    <row r="48" spans="2:19" ht="15" x14ac:dyDescent="0.25">
      <c r="B48" s="1239"/>
      <c r="C48" s="388" t="s">
        <v>827</v>
      </c>
      <c r="D48" s="388">
        <v>0</v>
      </c>
      <c r="E48" s="388">
        <v>0</v>
      </c>
      <c r="F48" s="388">
        <v>0</v>
      </c>
      <c r="G48" s="388">
        <v>0</v>
      </c>
      <c r="H48" s="388">
        <v>0</v>
      </c>
      <c r="I48" s="388">
        <v>176</v>
      </c>
      <c r="J48" s="388">
        <v>0</v>
      </c>
      <c r="K48" s="388">
        <v>82</v>
      </c>
      <c r="L48" s="388">
        <v>560</v>
      </c>
      <c r="M48" s="388">
        <v>0</v>
      </c>
      <c r="N48" s="388">
        <v>0</v>
      </c>
      <c r="O48" s="388">
        <v>226</v>
      </c>
      <c r="P48" s="388">
        <v>0</v>
      </c>
      <c r="Q48" s="390">
        <v>0</v>
      </c>
      <c r="R48" s="388">
        <v>86673</v>
      </c>
      <c r="S48" s="388">
        <f t="shared" si="2"/>
        <v>87717</v>
      </c>
    </row>
    <row r="49" spans="2:19" ht="15.75" x14ac:dyDescent="0.25">
      <c r="B49" s="1237" t="s">
        <v>177</v>
      </c>
      <c r="C49" s="476" t="s">
        <v>93</v>
      </c>
      <c r="D49" s="477">
        <f t="shared" ref="D49:R49" si="7">SUM(D50:D54)</f>
        <v>30256</v>
      </c>
      <c r="E49" s="477">
        <f t="shared" si="7"/>
        <v>45801</v>
      </c>
      <c r="F49" s="477">
        <f t="shared" si="7"/>
        <v>65176</v>
      </c>
      <c r="G49" s="477">
        <f t="shared" si="7"/>
        <v>25542</v>
      </c>
      <c r="H49" s="477">
        <f t="shared" si="7"/>
        <v>71880</v>
      </c>
      <c r="I49" s="477">
        <f t="shared" si="7"/>
        <v>198667</v>
      </c>
      <c r="J49" s="477">
        <f t="shared" si="7"/>
        <v>101770</v>
      </c>
      <c r="K49" s="477">
        <f t="shared" si="7"/>
        <v>119271</v>
      </c>
      <c r="L49" s="477">
        <f t="shared" si="7"/>
        <v>205166</v>
      </c>
      <c r="M49" s="477">
        <f t="shared" si="7"/>
        <v>88844</v>
      </c>
      <c r="N49" s="476">
        <f t="shared" si="7"/>
        <v>18200</v>
      </c>
      <c r="O49" s="477">
        <f t="shared" si="7"/>
        <v>107050</v>
      </c>
      <c r="P49" s="477">
        <f t="shared" si="7"/>
        <v>9279</v>
      </c>
      <c r="Q49" s="477">
        <f t="shared" si="7"/>
        <v>24196</v>
      </c>
      <c r="R49" s="477">
        <f t="shared" si="7"/>
        <v>1763621</v>
      </c>
      <c r="S49" s="477">
        <f>SUM(D49:R49)</f>
        <v>2874719</v>
      </c>
    </row>
    <row r="50" spans="2:19" ht="15" x14ac:dyDescent="0.25">
      <c r="B50" s="1238"/>
      <c r="C50" s="387" t="s">
        <v>57</v>
      </c>
      <c r="D50" s="387">
        <v>20807</v>
      </c>
      <c r="E50" s="387">
        <v>18669</v>
      </c>
      <c r="F50" s="387">
        <v>35700</v>
      </c>
      <c r="G50" s="387">
        <v>11228</v>
      </c>
      <c r="H50" s="387">
        <v>43568</v>
      </c>
      <c r="I50" s="387">
        <v>79395</v>
      </c>
      <c r="J50" s="387">
        <v>70885</v>
      </c>
      <c r="K50" s="387">
        <v>63765</v>
      </c>
      <c r="L50" s="387">
        <v>104071</v>
      </c>
      <c r="M50" s="387">
        <v>29857</v>
      </c>
      <c r="N50" s="387">
        <v>14567</v>
      </c>
      <c r="O50" s="387">
        <v>36544</v>
      </c>
      <c r="P50" s="387">
        <v>3097</v>
      </c>
      <c r="Q50" s="389">
        <v>15197</v>
      </c>
      <c r="R50" s="387">
        <v>1054922</v>
      </c>
      <c r="S50" s="387">
        <f t="shared" ref="S50:S54" si="8">SUM(D50:R50)</f>
        <v>1602272</v>
      </c>
    </row>
    <row r="51" spans="2:19" ht="15" x14ac:dyDescent="0.25">
      <c r="B51" s="1238"/>
      <c r="C51" s="387" t="s">
        <v>58</v>
      </c>
      <c r="D51" s="387">
        <v>7762</v>
      </c>
      <c r="E51" s="387">
        <v>7230</v>
      </c>
      <c r="F51" s="387">
        <v>22848</v>
      </c>
      <c r="G51" s="387">
        <v>6776</v>
      </c>
      <c r="H51" s="387">
        <v>14934</v>
      </c>
      <c r="I51" s="387">
        <v>27718</v>
      </c>
      <c r="J51" s="387">
        <v>12553</v>
      </c>
      <c r="K51" s="387">
        <v>37796</v>
      </c>
      <c r="L51" s="387">
        <v>58661</v>
      </c>
      <c r="M51" s="387">
        <v>30226</v>
      </c>
      <c r="N51" s="387">
        <v>1813</v>
      </c>
      <c r="O51" s="387">
        <v>55243</v>
      </c>
      <c r="P51" s="387">
        <v>3638</v>
      </c>
      <c r="Q51" s="389">
        <v>8525</v>
      </c>
      <c r="R51" s="387">
        <v>337318</v>
      </c>
      <c r="S51" s="387">
        <f t="shared" si="8"/>
        <v>633041</v>
      </c>
    </row>
    <row r="52" spans="2:19" ht="15" x14ac:dyDescent="0.25">
      <c r="B52" s="1238"/>
      <c r="C52" s="387" t="s">
        <v>825</v>
      </c>
      <c r="D52" s="387">
        <v>1687</v>
      </c>
      <c r="E52" s="387">
        <v>13644</v>
      </c>
      <c r="F52" s="387">
        <v>3187</v>
      </c>
      <c r="G52" s="387">
        <v>5282</v>
      </c>
      <c r="H52" s="387">
        <v>8799</v>
      </c>
      <c r="I52" s="387">
        <v>4513</v>
      </c>
      <c r="J52" s="387">
        <v>4654</v>
      </c>
      <c r="K52" s="387">
        <v>7287</v>
      </c>
      <c r="L52" s="387">
        <v>18629</v>
      </c>
      <c r="M52" s="387">
        <v>5622</v>
      </c>
      <c r="N52" s="387">
        <v>1820</v>
      </c>
      <c r="O52" s="387">
        <v>5191</v>
      </c>
      <c r="P52" s="387">
        <v>2544</v>
      </c>
      <c r="Q52" s="389">
        <v>36</v>
      </c>
      <c r="R52" s="387">
        <v>140811</v>
      </c>
      <c r="S52" s="387">
        <f t="shared" si="8"/>
        <v>223706</v>
      </c>
    </row>
    <row r="53" spans="2:19" ht="15" x14ac:dyDescent="0.25">
      <c r="B53" s="1238"/>
      <c r="C53" s="387" t="s">
        <v>826</v>
      </c>
      <c r="D53" s="387">
        <v>0</v>
      </c>
      <c r="E53" s="387">
        <v>6258</v>
      </c>
      <c r="F53" s="387">
        <v>3441</v>
      </c>
      <c r="G53" s="387">
        <v>2256</v>
      </c>
      <c r="H53" s="387">
        <v>4579</v>
      </c>
      <c r="I53" s="387">
        <v>86876</v>
      </c>
      <c r="J53" s="387">
        <v>13678</v>
      </c>
      <c r="K53" s="387">
        <v>10343</v>
      </c>
      <c r="L53" s="387">
        <v>23405</v>
      </c>
      <c r="M53" s="387">
        <v>23139</v>
      </c>
      <c r="N53" s="387">
        <v>0</v>
      </c>
      <c r="O53" s="387">
        <v>9880</v>
      </c>
      <c r="P53" s="387">
        <v>0</v>
      </c>
      <c r="Q53" s="389">
        <v>438</v>
      </c>
      <c r="R53" s="387">
        <v>145537</v>
      </c>
      <c r="S53" s="387">
        <f t="shared" si="8"/>
        <v>329830</v>
      </c>
    </row>
    <row r="54" spans="2:19" ht="15" x14ac:dyDescent="0.25">
      <c r="B54" s="1239"/>
      <c r="C54" s="388" t="s">
        <v>827</v>
      </c>
      <c r="D54" s="388">
        <v>0</v>
      </c>
      <c r="E54" s="388">
        <v>0</v>
      </c>
      <c r="F54" s="388">
        <v>0</v>
      </c>
      <c r="G54" s="388">
        <v>0</v>
      </c>
      <c r="H54" s="388">
        <v>0</v>
      </c>
      <c r="I54" s="388">
        <v>165</v>
      </c>
      <c r="J54" s="388">
        <v>0</v>
      </c>
      <c r="K54" s="388">
        <v>80</v>
      </c>
      <c r="L54" s="388">
        <v>400</v>
      </c>
      <c r="M54" s="388">
        <v>0</v>
      </c>
      <c r="N54" s="388">
        <v>0</v>
      </c>
      <c r="O54" s="388">
        <v>192</v>
      </c>
      <c r="P54" s="388">
        <v>0</v>
      </c>
      <c r="Q54" s="390">
        <v>0</v>
      </c>
      <c r="R54" s="388">
        <v>85033</v>
      </c>
      <c r="S54" s="388">
        <f t="shared" si="8"/>
        <v>85870</v>
      </c>
    </row>
    <row r="55" spans="2:19" ht="15.75" x14ac:dyDescent="0.25">
      <c r="B55" s="1237" t="s">
        <v>178</v>
      </c>
      <c r="C55" s="476" t="s">
        <v>93</v>
      </c>
      <c r="D55" s="477">
        <f t="shared" ref="D55:R55" si="9">SUM(D56:D60)</f>
        <v>30317</v>
      </c>
      <c r="E55" s="477">
        <f t="shared" si="9"/>
        <v>47504</v>
      </c>
      <c r="F55" s="477">
        <f t="shared" si="9"/>
        <v>64381</v>
      </c>
      <c r="G55" s="477">
        <f t="shared" si="9"/>
        <v>25574</v>
      </c>
      <c r="H55" s="477">
        <f t="shared" si="9"/>
        <v>72828</v>
      </c>
      <c r="I55" s="477">
        <f t="shared" si="9"/>
        <v>198280</v>
      </c>
      <c r="J55" s="477">
        <f t="shared" si="9"/>
        <v>100188</v>
      </c>
      <c r="K55" s="477">
        <f t="shared" si="9"/>
        <v>116107</v>
      </c>
      <c r="L55" s="477">
        <f t="shared" si="9"/>
        <v>206523</v>
      </c>
      <c r="M55" s="477">
        <f t="shared" si="9"/>
        <v>87994</v>
      </c>
      <c r="N55" s="476">
        <f t="shared" si="9"/>
        <v>18893</v>
      </c>
      <c r="O55" s="477">
        <f t="shared" si="9"/>
        <v>106175</v>
      </c>
      <c r="P55" s="477">
        <f t="shared" si="9"/>
        <v>9483</v>
      </c>
      <c r="Q55" s="477">
        <f t="shared" si="9"/>
        <v>24494</v>
      </c>
      <c r="R55" s="477">
        <f t="shared" si="9"/>
        <v>1773887</v>
      </c>
      <c r="S55" s="477">
        <f>SUM(D55:R55)</f>
        <v>2882628</v>
      </c>
    </row>
    <row r="56" spans="2:19" ht="15" x14ac:dyDescent="0.25">
      <c r="B56" s="1238"/>
      <c r="C56" s="387" t="s">
        <v>57</v>
      </c>
      <c r="D56" s="387">
        <v>21083</v>
      </c>
      <c r="E56" s="387">
        <v>19160</v>
      </c>
      <c r="F56" s="387">
        <v>34701</v>
      </c>
      <c r="G56" s="387">
        <v>11211</v>
      </c>
      <c r="H56" s="387">
        <v>43912</v>
      </c>
      <c r="I56" s="387">
        <v>78639</v>
      </c>
      <c r="J56" s="387">
        <v>68906</v>
      </c>
      <c r="K56" s="387">
        <v>61313</v>
      </c>
      <c r="L56" s="387">
        <v>104042</v>
      </c>
      <c r="M56" s="387">
        <v>29184</v>
      </c>
      <c r="N56" s="387">
        <v>15218</v>
      </c>
      <c r="O56" s="387">
        <v>36717</v>
      </c>
      <c r="P56" s="387">
        <v>3075</v>
      </c>
      <c r="Q56" s="389">
        <v>15121</v>
      </c>
      <c r="R56" s="387">
        <v>1050892</v>
      </c>
      <c r="S56" s="387">
        <f t="shared" ref="S56:S60" si="10">SUM(D56:R56)</f>
        <v>1593174</v>
      </c>
    </row>
    <row r="57" spans="2:19" ht="15" x14ac:dyDescent="0.25">
      <c r="B57" s="1238"/>
      <c r="C57" s="387" t="s">
        <v>58</v>
      </c>
      <c r="D57" s="387">
        <v>7413</v>
      </c>
      <c r="E57" s="387">
        <v>7311</v>
      </c>
      <c r="F57" s="387">
        <v>22829</v>
      </c>
      <c r="G57" s="387">
        <v>6441</v>
      </c>
      <c r="H57" s="387">
        <v>14718</v>
      </c>
      <c r="I57" s="387">
        <v>27844</v>
      </c>
      <c r="J57" s="387">
        <v>12484</v>
      </c>
      <c r="K57" s="387">
        <v>37097</v>
      </c>
      <c r="L57" s="387">
        <v>58791</v>
      </c>
      <c r="M57" s="387">
        <v>29925</v>
      </c>
      <c r="N57" s="387">
        <v>1710</v>
      </c>
      <c r="O57" s="387">
        <v>54027</v>
      </c>
      <c r="P57" s="387">
        <v>3662</v>
      </c>
      <c r="Q57" s="389">
        <v>9014</v>
      </c>
      <c r="R57" s="387">
        <v>343460</v>
      </c>
      <c r="S57" s="387">
        <f t="shared" si="10"/>
        <v>636726</v>
      </c>
    </row>
    <row r="58" spans="2:19" ht="15" x14ac:dyDescent="0.25">
      <c r="B58" s="1238"/>
      <c r="C58" s="387" t="s">
        <v>825</v>
      </c>
      <c r="D58" s="387">
        <v>1821</v>
      </c>
      <c r="E58" s="387">
        <v>14728</v>
      </c>
      <c r="F58" s="387">
        <v>3440</v>
      </c>
      <c r="G58" s="387">
        <v>5701</v>
      </c>
      <c r="H58" s="387">
        <v>9498</v>
      </c>
      <c r="I58" s="387">
        <v>4871</v>
      </c>
      <c r="J58" s="387">
        <v>5024</v>
      </c>
      <c r="K58" s="387">
        <v>7865</v>
      </c>
      <c r="L58" s="387">
        <v>20109</v>
      </c>
      <c r="M58" s="387">
        <v>6068</v>
      </c>
      <c r="N58" s="387">
        <v>1965</v>
      </c>
      <c r="O58" s="387">
        <v>5603</v>
      </c>
      <c r="P58" s="387">
        <v>2746</v>
      </c>
      <c r="Q58" s="389">
        <v>38</v>
      </c>
      <c r="R58" s="387">
        <v>151994</v>
      </c>
      <c r="S58" s="387">
        <f t="shared" si="10"/>
        <v>241471</v>
      </c>
    </row>
    <row r="59" spans="2:19" ht="15" x14ac:dyDescent="0.25">
      <c r="B59" s="1238"/>
      <c r="C59" s="387" t="s">
        <v>826</v>
      </c>
      <c r="D59" s="387">
        <v>0</v>
      </c>
      <c r="E59" s="387">
        <v>6305</v>
      </c>
      <c r="F59" s="387">
        <v>3411</v>
      </c>
      <c r="G59" s="387">
        <v>2221</v>
      </c>
      <c r="H59" s="387">
        <v>4700</v>
      </c>
      <c r="I59" s="387">
        <v>86768</v>
      </c>
      <c r="J59" s="387">
        <v>13774</v>
      </c>
      <c r="K59" s="387">
        <v>9770</v>
      </c>
      <c r="L59" s="387">
        <v>23037</v>
      </c>
      <c r="M59" s="387">
        <v>22817</v>
      </c>
      <c r="N59" s="387">
        <v>0</v>
      </c>
      <c r="O59" s="387">
        <v>9652</v>
      </c>
      <c r="P59" s="387">
        <v>0</v>
      </c>
      <c r="Q59" s="389">
        <v>321</v>
      </c>
      <c r="R59" s="387">
        <v>142238</v>
      </c>
      <c r="S59" s="387">
        <f t="shared" si="10"/>
        <v>325014</v>
      </c>
    </row>
    <row r="60" spans="2:19" ht="15" x14ac:dyDescent="0.25">
      <c r="B60" s="1239"/>
      <c r="C60" s="388" t="s">
        <v>827</v>
      </c>
      <c r="D60" s="388">
        <v>0</v>
      </c>
      <c r="E60" s="388">
        <v>0</v>
      </c>
      <c r="F60" s="388">
        <v>0</v>
      </c>
      <c r="G60" s="388">
        <v>0</v>
      </c>
      <c r="H60" s="388">
        <v>0</v>
      </c>
      <c r="I60" s="388">
        <v>158</v>
      </c>
      <c r="J60" s="388">
        <v>0</v>
      </c>
      <c r="K60" s="388">
        <v>62</v>
      </c>
      <c r="L60" s="388">
        <v>544</v>
      </c>
      <c r="M60" s="388">
        <v>0</v>
      </c>
      <c r="N60" s="388">
        <v>0</v>
      </c>
      <c r="O60" s="388">
        <v>176</v>
      </c>
      <c r="P60" s="388">
        <v>0</v>
      </c>
      <c r="Q60" s="390">
        <v>0</v>
      </c>
      <c r="R60" s="388">
        <v>85303</v>
      </c>
      <c r="S60" s="388">
        <f t="shared" si="10"/>
        <v>86243</v>
      </c>
    </row>
    <row r="61" spans="2:19" ht="15.75" x14ac:dyDescent="0.25">
      <c r="B61" s="1237" t="s">
        <v>179</v>
      </c>
      <c r="C61" s="476" t="s">
        <v>93</v>
      </c>
      <c r="D61" s="477">
        <f t="shared" ref="D61:R61" si="11">SUM(D62:D66)</f>
        <v>30796</v>
      </c>
      <c r="E61" s="477">
        <f t="shared" si="11"/>
        <v>46166</v>
      </c>
      <c r="F61" s="477">
        <f t="shared" si="11"/>
        <v>65417</v>
      </c>
      <c r="G61" s="477">
        <f t="shared" si="11"/>
        <v>26370</v>
      </c>
      <c r="H61" s="477">
        <f t="shared" si="11"/>
        <v>72772</v>
      </c>
      <c r="I61" s="477">
        <f t="shared" si="11"/>
        <v>198467</v>
      </c>
      <c r="J61" s="477">
        <f t="shared" si="11"/>
        <v>100984</v>
      </c>
      <c r="K61" s="477">
        <f t="shared" si="11"/>
        <v>115965</v>
      </c>
      <c r="L61" s="477">
        <f t="shared" si="11"/>
        <v>205639</v>
      </c>
      <c r="M61" s="477">
        <f t="shared" si="11"/>
        <v>86829</v>
      </c>
      <c r="N61" s="476">
        <f t="shared" si="11"/>
        <v>18079</v>
      </c>
      <c r="O61" s="477">
        <f t="shared" si="11"/>
        <v>105306</v>
      </c>
      <c r="P61" s="477">
        <f t="shared" si="11"/>
        <v>9100</v>
      </c>
      <c r="Q61" s="477">
        <f t="shared" si="11"/>
        <v>21649</v>
      </c>
      <c r="R61" s="477">
        <f t="shared" si="11"/>
        <v>1775128</v>
      </c>
      <c r="S61" s="477">
        <f>SUM(D61:R61)</f>
        <v>2878667</v>
      </c>
    </row>
    <row r="62" spans="2:19" ht="15" x14ac:dyDescent="0.25">
      <c r="B62" s="1238"/>
      <c r="C62" s="387" t="s">
        <v>57</v>
      </c>
      <c r="D62" s="387">
        <v>21609</v>
      </c>
      <c r="E62" s="387">
        <v>18070</v>
      </c>
      <c r="F62" s="387">
        <v>36058</v>
      </c>
      <c r="G62" s="387">
        <v>11448</v>
      </c>
      <c r="H62" s="387">
        <v>44530</v>
      </c>
      <c r="I62" s="387">
        <v>79572</v>
      </c>
      <c r="J62" s="387">
        <v>69162</v>
      </c>
      <c r="K62" s="387">
        <v>61892</v>
      </c>
      <c r="L62" s="387">
        <v>104931</v>
      </c>
      <c r="M62" s="387">
        <v>29465</v>
      </c>
      <c r="N62" s="387">
        <v>14360</v>
      </c>
      <c r="O62" s="387">
        <v>37380</v>
      </c>
      <c r="P62" s="387">
        <v>3005</v>
      </c>
      <c r="Q62" s="389">
        <v>14581</v>
      </c>
      <c r="R62" s="387">
        <v>1056663</v>
      </c>
      <c r="S62" s="387">
        <f t="shared" ref="S62:S66" si="12">SUM(D62:R62)</f>
        <v>1602726</v>
      </c>
    </row>
    <row r="63" spans="2:19" ht="15" x14ac:dyDescent="0.25">
      <c r="B63" s="1238"/>
      <c r="C63" s="387" t="s">
        <v>58</v>
      </c>
      <c r="D63" s="387">
        <v>7399</v>
      </c>
      <c r="E63" s="387">
        <v>7380</v>
      </c>
      <c r="F63" s="387">
        <v>22789</v>
      </c>
      <c r="G63" s="387">
        <v>7250</v>
      </c>
      <c r="H63" s="387">
        <v>14318</v>
      </c>
      <c r="I63" s="387">
        <v>26782</v>
      </c>
      <c r="J63" s="387">
        <v>12642</v>
      </c>
      <c r="K63" s="387">
        <v>36428</v>
      </c>
      <c r="L63" s="387">
        <v>57327</v>
      </c>
      <c r="M63" s="387">
        <v>28807</v>
      </c>
      <c r="N63" s="387">
        <v>1789</v>
      </c>
      <c r="O63" s="387">
        <v>52611</v>
      </c>
      <c r="P63" s="387">
        <v>3397</v>
      </c>
      <c r="Q63" s="389">
        <v>6765</v>
      </c>
      <c r="R63" s="387">
        <v>345542</v>
      </c>
      <c r="S63" s="387">
        <f t="shared" si="12"/>
        <v>631226</v>
      </c>
    </row>
    <row r="64" spans="2:19" ht="15" x14ac:dyDescent="0.25">
      <c r="B64" s="1238"/>
      <c r="C64" s="387" t="s">
        <v>825</v>
      </c>
      <c r="D64" s="387">
        <v>1788</v>
      </c>
      <c r="E64" s="387">
        <v>14467</v>
      </c>
      <c r="F64" s="387">
        <v>3379</v>
      </c>
      <c r="G64" s="387">
        <v>5600</v>
      </c>
      <c r="H64" s="387">
        <v>9329</v>
      </c>
      <c r="I64" s="387">
        <v>4785</v>
      </c>
      <c r="J64" s="387">
        <v>4935</v>
      </c>
      <c r="K64" s="387">
        <v>7726</v>
      </c>
      <c r="L64" s="387">
        <v>19752</v>
      </c>
      <c r="M64" s="387">
        <v>5960</v>
      </c>
      <c r="N64" s="387">
        <v>1930</v>
      </c>
      <c r="O64" s="387">
        <v>5504</v>
      </c>
      <c r="P64" s="387">
        <v>2698</v>
      </c>
      <c r="Q64" s="389">
        <v>38</v>
      </c>
      <c r="R64" s="387">
        <v>149299</v>
      </c>
      <c r="S64" s="387">
        <f t="shared" si="12"/>
        <v>237190</v>
      </c>
    </row>
    <row r="65" spans="2:19" ht="15" x14ac:dyDescent="0.25">
      <c r="B65" s="1238"/>
      <c r="C65" s="387" t="s">
        <v>826</v>
      </c>
      <c r="D65" s="387">
        <v>0</v>
      </c>
      <c r="E65" s="387">
        <v>6249</v>
      </c>
      <c r="F65" s="387">
        <v>3191</v>
      </c>
      <c r="G65" s="387">
        <v>2072</v>
      </c>
      <c r="H65" s="387">
        <v>4595</v>
      </c>
      <c r="I65" s="387">
        <v>87165</v>
      </c>
      <c r="J65" s="387">
        <v>14245</v>
      </c>
      <c r="K65" s="387">
        <v>9846</v>
      </c>
      <c r="L65" s="387">
        <v>23166</v>
      </c>
      <c r="M65" s="387">
        <v>22597</v>
      </c>
      <c r="N65" s="387">
        <v>0</v>
      </c>
      <c r="O65" s="387">
        <v>9483</v>
      </c>
      <c r="P65" s="387">
        <v>0</v>
      </c>
      <c r="Q65" s="389">
        <v>265</v>
      </c>
      <c r="R65" s="387">
        <v>141178</v>
      </c>
      <c r="S65" s="387">
        <f t="shared" si="12"/>
        <v>324052</v>
      </c>
    </row>
    <row r="66" spans="2:19" ht="15" x14ac:dyDescent="0.25">
      <c r="B66" s="1239"/>
      <c r="C66" s="388" t="s">
        <v>827</v>
      </c>
      <c r="D66" s="388">
        <v>0</v>
      </c>
      <c r="E66" s="388">
        <v>0</v>
      </c>
      <c r="F66" s="388">
        <v>0</v>
      </c>
      <c r="G66" s="388">
        <v>0</v>
      </c>
      <c r="H66" s="388">
        <v>0</v>
      </c>
      <c r="I66" s="388">
        <v>163</v>
      </c>
      <c r="J66" s="388">
        <v>0</v>
      </c>
      <c r="K66" s="388">
        <v>73</v>
      </c>
      <c r="L66" s="388">
        <v>463</v>
      </c>
      <c r="M66" s="388">
        <v>0</v>
      </c>
      <c r="N66" s="388">
        <v>0</v>
      </c>
      <c r="O66" s="388">
        <v>328</v>
      </c>
      <c r="P66" s="388">
        <v>0</v>
      </c>
      <c r="Q66" s="390">
        <v>0</v>
      </c>
      <c r="R66" s="388">
        <v>82446</v>
      </c>
      <c r="S66" s="388">
        <f t="shared" si="12"/>
        <v>83473</v>
      </c>
    </row>
    <row r="67" spans="2:19" ht="15.75" x14ac:dyDescent="0.25">
      <c r="B67" s="1237" t="s">
        <v>180</v>
      </c>
      <c r="C67" s="476" t="s">
        <v>93</v>
      </c>
      <c r="D67" s="477">
        <f t="shared" ref="D67:R67" si="13">SUM(D68:D72)</f>
        <v>31246</v>
      </c>
      <c r="E67" s="477">
        <f t="shared" si="13"/>
        <v>46989</v>
      </c>
      <c r="F67" s="477">
        <f t="shared" si="13"/>
        <v>65017</v>
      </c>
      <c r="G67" s="477">
        <f t="shared" si="13"/>
        <v>25235</v>
      </c>
      <c r="H67" s="477">
        <f t="shared" si="13"/>
        <v>73891</v>
      </c>
      <c r="I67" s="477">
        <f t="shared" si="13"/>
        <v>201530</v>
      </c>
      <c r="J67" s="477">
        <f t="shared" si="13"/>
        <v>99753</v>
      </c>
      <c r="K67" s="477">
        <f t="shared" si="13"/>
        <v>116305</v>
      </c>
      <c r="L67" s="477">
        <f t="shared" si="13"/>
        <v>205482</v>
      </c>
      <c r="M67" s="477">
        <f t="shared" si="13"/>
        <v>85166</v>
      </c>
      <c r="N67" s="476">
        <f t="shared" si="13"/>
        <v>18212</v>
      </c>
      <c r="O67" s="477">
        <f t="shared" si="13"/>
        <v>107913</v>
      </c>
      <c r="P67" s="477">
        <f t="shared" si="13"/>
        <v>9029</v>
      </c>
      <c r="Q67" s="477">
        <f t="shared" si="13"/>
        <v>23509</v>
      </c>
      <c r="R67" s="477">
        <f t="shared" si="13"/>
        <v>1775011</v>
      </c>
      <c r="S67" s="477">
        <f>SUM(D67:R67)</f>
        <v>2884288</v>
      </c>
    </row>
    <row r="68" spans="2:19" ht="15" x14ac:dyDescent="0.25">
      <c r="B68" s="1238"/>
      <c r="C68" s="387" t="s">
        <v>57</v>
      </c>
      <c r="D68" s="387">
        <v>21718</v>
      </c>
      <c r="E68" s="387">
        <v>19557</v>
      </c>
      <c r="F68" s="387">
        <v>35778</v>
      </c>
      <c r="G68" s="387">
        <v>10315</v>
      </c>
      <c r="H68" s="387">
        <v>44779</v>
      </c>
      <c r="I68" s="387">
        <v>81890</v>
      </c>
      <c r="J68" s="387">
        <v>68979</v>
      </c>
      <c r="K68" s="387">
        <v>61810</v>
      </c>
      <c r="L68" s="387">
        <v>104940</v>
      </c>
      <c r="M68" s="387">
        <v>28743</v>
      </c>
      <c r="N68" s="387">
        <v>14475</v>
      </c>
      <c r="O68" s="387">
        <v>38760</v>
      </c>
      <c r="P68" s="387">
        <v>3012</v>
      </c>
      <c r="Q68" s="389">
        <v>14787</v>
      </c>
      <c r="R68" s="387">
        <v>1049129</v>
      </c>
      <c r="S68" s="387">
        <f t="shared" ref="S68:S72" si="14">SUM(D68:R68)</f>
        <v>1598672</v>
      </c>
    </row>
    <row r="69" spans="2:19" ht="15" x14ac:dyDescent="0.25">
      <c r="B69" s="1238"/>
      <c r="C69" s="387" t="s">
        <v>58</v>
      </c>
      <c r="D69" s="387">
        <v>7754</v>
      </c>
      <c r="E69" s="387">
        <v>6829</v>
      </c>
      <c r="F69" s="387">
        <v>22750</v>
      </c>
      <c r="G69" s="387">
        <v>7305</v>
      </c>
      <c r="H69" s="387">
        <v>15093</v>
      </c>
      <c r="I69" s="387">
        <v>27286</v>
      </c>
      <c r="J69" s="387">
        <v>11863</v>
      </c>
      <c r="K69" s="387">
        <v>37018</v>
      </c>
      <c r="L69" s="387">
        <v>57441</v>
      </c>
      <c r="M69" s="387">
        <v>28359</v>
      </c>
      <c r="N69" s="387">
        <v>1822</v>
      </c>
      <c r="O69" s="387">
        <v>53696</v>
      </c>
      <c r="P69" s="387">
        <v>3340</v>
      </c>
      <c r="Q69" s="389">
        <v>8562</v>
      </c>
      <c r="R69" s="387">
        <v>354169</v>
      </c>
      <c r="S69" s="387">
        <f t="shared" si="14"/>
        <v>643287</v>
      </c>
    </row>
    <row r="70" spans="2:19" ht="15" x14ac:dyDescent="0.25">
      <c r="B70" s="1238"/>
      <c r="C70" s="387" t="s">
        <v>825</v>
      </c>
      <c r="D70" s="387">
        <v>1774</v>
      </c>
      <c r="E70" s="387">
        <v>14353</v>
      </c>
      <c r="F70" s="387">
        <v>3352</v>
      </c>
      <c r="G70" s="387">
        <v>5556</v>
      </c>
      <c r="H70" s="387">
        <v>9256</v>
      </c>
      <c r="I70" s="387">
        <v>4747</v>
      </c>
      <c r="J70" s="387">
        <v>4896</v>
      </c>
      <c r="K70" s="387">
        <v>7665</v>
      </c>
      <c r="L70" s="387">
        <v>19597</v>
      </c>
      <c r="M70" s="387">
        <v>5914</v>
      </c>
      <c r="N70" s="387">
        <v>1915</v>
      </c>
      <c r="O70" s="387">
        <v>5461</v>
      </c>
      <c r="P70" s="387">
        <v>2677</v>
      </c>
      <c r="Q70" s="389">
        <v>37</v>
      </c>
      <c r="R70" s="387">
        <v>148130</v>
      </c>
      <c r="S70" s="387">
        <f t="shared" si="14"/>
        <v>235330</v>
      </c>
    </row>
    <row r="71" spans="2:19" ht="15" x14ac:dyDescent="0.25">
      <c r="B71" s="1238"/>
      <c r="C71" s="387" t="s">
        <v>826</v>
      </c>
      <c r="D71" s="387">
        <v>0</v>
      </c>
      <c r="E71" s="387">
        <v>6250</v>
      </c>
      <c r="F71" s="387">
        <v>3137</v>
      </c>
      <c r="G71" s="387">
        <v>2059</v>
      </c>
      <c r="H71" s="387">
        <v>4763</v>
      </c>
      <c r="I71" s="387">
        <v>87451</v>
      </c>
      <c r="J71" s="387">
        <v>14015</v>
      </c>
      <c r="K71" s="387">
        <v>9737</v>
      </c>
      <c r="L71" s="387">
        <v>23052</v>
      </c>
      <c r="M71" s="387">
        <v>22150</v>
      </c>
      <c r="N71" s="387">
        <v>0</v>
      </c>
      <c r="O71" s="387">
        <v>9518</v>
      </c>
      <c r="P71" s="387">
        <v>0</v>
      </c>
      <c r="Q71" s="389">
        <v>123</v>
      </c>
      <c r="R71" s="387">
        <v>140581</v>
      </c>
      <c r="S71" s="387">
        <f t="shared" si="14"/>
        <v>322836</v>
      </c>
    </row>
    <row r="72" spans="2:19" ht="15" x14ac:dyDescent="0.25">
      <c r="B72" s="1239"/>
      <c r="C72" s="388" t="s">
        <v>827</v>
      </c>
      <c r="D72" s="388">
        <v>0</v>
      </c>
      <c r="E72" s="388">
        <v>0</v>
      </c>
      <c r="F72" s="388">
        <v>0</v>
      </c>
      <c r="G72" s="388">
        <v>0</v>
      </c>
      <c r="H72" s="388">
        <v>0</v>
      </c>
      <c r="I72" s="388">
        <v>156</v>
      </c>
      <c r="J72" s="388">
        <v>0</v>
      </c>
      <c r="K72" s="388">
        <v>75</v>
      </c>
      <c r="L72" s="388">
        <v>452</v>
      </c>
      <c r="M72" s="388">
        <v>0</v>
      </c>
      <c r="N72" s="388">
        <v>0</v>
      </c>
      <c r="O72" s="388">
        <v>478</v>
      </c>
      <c r="P72" s="388">
        <v>0</v>
      </c>
      <c r="Q72" s="390">
        <v>0</v>
      </c>
      <c r="R72" s="388">
        <v>83002</v>
      </c>
      <c r="S72" s="388">
        <f t="shared" si="14"/>
        <v>84163</v>
      </c>
    </row>
    <row r="73" spans="2:19" x14ac:dyDescent="0.2">
      <c r="B73" s="1194" t="s">
        <v>841</v>
      </c>
      <c r="C73" s="1194"/>
      <c r="D73" s="1194"/>
      <c r="E73" s="1194"/>
      <c r="F73" s="1194"/>
      <c r="G73" s="1194"/>
      <c r="H73" s="1194"/>
      <c r="I73" s="1194"/>
    </row>
    <row r="74" spans="2:19" ht="27" customHeight="1" x14ac:dyDescent="0.2">
      <c r="B74" s="1194"/>
      <c r="C74" s="1194"/>
      <c r="D74" s="1194"/>
      <c r="E74" s="1194"/>
      <c r="F74" s="1194"/>
      <c r="G74" s="1194"/>
      <c r="H74" s="1194"/>
      <c r="I74" s="1194"/>
    </row>
  </sheetData>
  <mergeCells count="12">
    <mergeCell ref="B73:I74"/>
    <mergeCell ref="B43:B48"/>
    <mergeCell ref="B16:S16"/>
    <mergeCell ref="B17:S17"/>
    <mergeCell ref="B19:B24"/>
    <mergeCell ref="B25:B30"/>
    <mergeCell ref="B31:B36"/>
    <mergeCell ref="B37:B42"/>
    <mergeCell ref="B49:B54"/>
    <mergeCell ref="B61:B66"/>
    <mergeCell ref="B55:B60"/>
    <mergeCell ref="B67:B72"/>
  </mergeCells>
  <phoneticPr fontId="0" type="noConversion"/>
  <hyperlinks>
    <hyperlink ref="O14" location="INDICE!C3" display="Volver al Indice"/>
    <hyperlink ref="B4" location="INDICE!C3" display="Volver al Indice"/>
    <hyperlink ref="B2:G2" location="NUMERO_DE_TRABAJADORES_COTIZANTES_AL_REGIMEN_SIL__POR_C.C.A.F." display="NUMERO DE TRABAJADORES COTIZANTES AL REGIMEN SIL, POR C.C.A.F."/>
  </hyperlinks>
  <printOptions horizontalCentered="1"/>
  <pageMargins left="0.19685039370078741" right="0.19685039370078741" top="0.78740157480314965" bottom="0.98425196850393704" header="0" footer="0"/>
  <pageSetup scale="68" orientation="landscape" r:id="rId1"/>
  <headerFooter alignWithMargins="0"/>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R85"/>
  <sheetViews>
    <sheetView showGridLines="0" zoomScale="85" zoomScaleNormal="85" workbookViewId="0">
      <selection activeCell="C78" sqref="C78:R83"/>
    </sheetView>
  </sheetViews>
  <sheetFormatPr baseColWidth="10" defaultRowHeight="15" x14ac:dyDescent="0.25"/>
  <cols>
    <col min="1" max="1" width="16.28515625" style="480" bestFit="1" customWidth="1"/>
    <col min="2" max="2" width="18.5703125" style="480" customWidth="1"/>
    <col min="3" max="17" width="16.28515625" style="480" customWidth="1"/>
    <col min="18" max="18" width="14.140625" style="480" customWidth="1"/>
    <col min="19" max="16384" width="11.42578125" style="480"/>
  </cols>
  <sheetData>
    <row r="1" spans="1:14" ht="15.75" customHeight="1" x14ac:dyDescent="0.25">
      <c r="A1" s="1195" t="s">
        <v>828</v>
      </c>
      <c r="B1" s="1195"/>
      <c r="C1" s="1195"/>
      <c r="D1" s="1195"/>
      <c r="E1" s="1195"/>
      <c r="F1" s="1195"/>
      <c r="G1" s="1195"/>
      <c r="H1" s="1195"/>
      <c r="I1" s="1195"/>
      <c r="J1" s="1195"/>
      <c r="K1" s="1195"/>
      <c r="L1" s="1195"/>
      <c r="M1" s="1195"/>
      <c r="N1" s="1195"/>
    </row>
    <row r="2" spans="1:14" ht="15.75" x14ac:dyDescent="0.25">
      <c r="A2" s="1195" t="s">
        <v>584</v>
      </c>
      <c r="B2" s="1195"/>
      <c r="C2" s="1195"/>
      <c r="D2" s="1195"/>
      <c r="E2" s="1195"/>
      <c r="F2" s="1195"/>
      <c r="G2" s="1195"/>
      <c r="H2" s="1195"/>
      <c r="I2" s="1195"/>
      <c r="J2" s="1195"/>
      <c r="K2" s="1195"/>
      <c r="L2" s="1195"/>
      <c r="M2" s="1195"/>
      <c r="N2" s="1195"/>
    </row>
    <row r="3" spans="1:14" ht="15.75" x14ac:dyDescent="0.25">
      <c r="A3" s="481" t="s">
        <v>73</v>
      </c>
      <c r="B3" s="482" t="s">
        <v>0</v>
      </c>
      <c r="C3" s="482" t="s">
        <v>1</v>
      </c>
      <c r="D3" s="482" t="s">
        <v>2</v>
      </c>
      <c r="E3" s="482" t="s">
        <v>3</v>
      </c>
      <c r="F3" s="482" t="s">
        <v>4</v>
      </c>
      <c r="G3" s="482" t="s">
        <v>10</v>
      </c>
      <c r="H3" s="482" t="s">
        <v>5</v>
      </c>
      <c r="I3" s="482" t="s">
        <v>6</v>
      </c>
      <c r="J3" s="482" t="s">
        <v>7</v>
      </c>
      <c r="K3" s="482" t="s">
        <v>8</v>
      </c>
      <c r="L3" s="482" t="s">
        <v>11</v>
      </c>
      <c r="M3" s="482" t="s">
        <v>12</v>
      </c>
      <c r="N3" s="482" t="s">
        <v>34</v>
      </c>
    </row>
    <row r="4" spans="1:14" ht="15.75" x14ac:dyDescent="0.25">
      <c r="A4" s="483" t="s">
        <v>74</v>
      </c>
      <c r="B4" s="394">
        <f>+B5+B6+B7+B8+B9</f>
        <v>119855</v>
      </c>
      <c r="C4" s="394">
        <f t="shared" ref="C4:J4" si="0">+C5+C6+C7+C8+C9</f>
        <v>95356</v>
      </c>
      <c r="D4" s="394">
        <f t="shared" si="0"/>
        <v>112381</v>
      </c>
      <c r="E4" s="394">
        <f t="shared" si="0"/>
        <v>119026</v>
      </c>
      <c r="F4" s="394">
        <f t="shared" si="0"/>
        <v>121338</v>
      </c>
      <c r="G4" s="394">
        <f t="shared" si="0"/>
        <v>140122</v>
      </c>
      <c r="H4" s="394">
        <f t="shared" si="0"/>
        <v>140268</v>
      </c>
      <c r="I4" s="394">
        <f t="shared" si="0"/>
        <v>146582</v>
      </c>
      <c r="J4" s="394">
        <f t="shared" si="0"/>
        <v>135308</v>
      </c>
      <c r="K4" s="269">
        <f t="shared" ref="K4:N4" si="1">+K5+K6+K7+K8+K9</f>
        <v>0</v>
      </c>
      <c r="L4" s="269">
        <f t="shared" si="1"/>
        <v>0</v>
      </c>
      <c r="M4" s="269">
        <f t="shared" si="1"/>
        <v>0</v>
      </c>
      <c r="N4" s="394">
        <f t="shared" si="1"/>
        <v>1130236</v>
      </c>
    </row>
    <row r="5" spans="1:14" x14ac:dyDescent="0.25">
      <c r="A5" s="387" t="s">
        <v>57</v>
      </c>
      <c r="B5" s="387">
        <v>72751</v>
      </c>
      <c r="C5" s="387">
        <v>56302</v>
      </c>
      <c r="D5" s="387">
        <v>65041</v>
      </c>
      <c r="E5" s="387">
        <v>68693</v>
      </c>
      <c r="F5" s="387">
        <v>70775</v>
      </c>
      <c r="G5" s="387">
        <v>82326</v>
      </c>
      <c r="H5" s="387">
        <v>80488</v>
      </c>
      <c r="I5" s="387">
        <v>85077</v>
      </c>
      <c r="J5" s="387">
        <v>84765</v>
      </c>
      <c r="K5" s="520">
        <v>0</v>
      </c>
      <c r="L5" s="520">
        <v>0</v>
      </c>
      <c r="M5" s="520">
        <v>0</v>
      </c>
      <c r="N5" s="484">
        <f>SUM(B5:M5)</f>
        <v>666218</v>
      </c>
    </row>
    <row r="6" spans="1:14" x14ac:dyDescent="0.25">
      <c r="A6" s="387" t="s">
        <v>58</v>
      </c>
      <c r="B6" s="387">
        <v>15771</v>
      </c>
      <c r="C6" s="387">
        <v>13273</v>
      </c>
      <c r="D6" s="387">
        <v>14608</v>
      </c>
      <c r="E6" s="387">
        <v>14599</v>
      </c>
      <c r="F6" s="387">
        <v>15568</v>
      </c>
      <c r="G6" s="387">
        <v>18397</v>
      </c>
      <c r="H6" s="387">
        <v>19465</v>
      </c>
      <c r="I6" s="387">
        <v>20537</v>
      </c>
      <c r="J6" s="387">
        <v>17025</v>
      </c>
      <c r="K6" s="520">
        <v>0</v>
      </c>
      <c r="L6" s="520">
        <v>0</v>
      </c>
      <c r="M6" s="520">
        <v>0</v>
      </c>
      <c r="N6" s="484">
        <f>SUM(B6:M6)</f>
        <v>149243</v>
      </c>
    </row>
    <row r="7" spans="1:14" x14ac:dyDescent="0.25">
      <c r="A7" s="387" t="s">
        <v>825</v>
      </c>
      <c r="B7" s="387">
        <v>11838</v>
      </c>
      <c r="C7" s="387">
        <v>11318</v>
      </c>
      <c r="D7" s="387">
        <v>9495</v>
      </c>
      <c r="E7" s="387">
        <v>13024</v>
      </c>
      <c r="F7" s="387">
        <v>13147</v>
      </c>
      <c r="G7" s="387">
        <v>14508</v>
      </c>
      <c r="H7" s="387">
        <v>13186</v>
      </c>
      <c r="I7" s="387">
        <v>14237</v>
      </c>
      <c r="J7" s="387">
        <v>11866</v>
      </c>
      <c r="K7" s="520">
        <v>0</v>
      </c>
      <c r="L7" s="520">
        <v>0</v>
      </c>
      <c r="M7" s="520">
        <v>0</v>
      </c>
      <c r="N7" s="484">
        <f>SUM(B7:M7)</f>
        <v>112619</v>
      </c>
    </row>
    <row r="8" spans="1:14" x14ac:dyDescent="0.25">
      <c r="A8" s="387" t="s">
        <v>826</v>
      </c>
      <c r="B8" s="387">
        <v>17271</v>
      </c>
      <c r="C8" s="387">
        <v>12798</v>
      </c>
      <c r="D8" s="387">
        <v>21079</v>
      </c>
      <c r="E8" s="387">
        <v>20450</v>
      </c>
      <c r="F8" s="387">
        <v>19805</v>
      </c>
      <c r="G8" s="387">
        <v>22386</v>
      </c>
      <c r="H8" s="387">
        <v>24766</v>
      </c>
      <c r="I8" s="387">
        <v>23819</v>
      </c>
      <c r="J8" s="387">
        <v>19510</v>
      </c>
      <c r="K8" s="520">
        <v>0</v>
      </c>
      <c r="L8" s="520">
        <v>0</v>
      </c>
      <c r="M8" s="520">
        <v>0</v>
      </c>
      <c r="N8" s="484">
        <f>SUM(B8:M8)</f>
        <v>181884</v>
      </c>
    </row>
    <row r="9" spans="1:14" x14ac:dyDescent="0.25">
      <c r="A9" s="388" t="s">
        <v>827</v>
      </c>
      <c r="B9" s="388">
        <v>2224</v>
      </c>
      <c r="C9" s="388">
        <v>1665</v>
      </c>
      <c r="D9" s="388">
        <v>2158</v>
      </c>
      <c r="E9" s="388">
        <v>2260</v>
      </c>
      <c r="F9" s="388">
        <v>2043</v>
      </c>
      <c r="G9" s="388">
        <v>2505</v>
      </c>
      <c r="H9" s="388">
        <v>2363</v>
      </c>
      <c r="I9" s="388">
        <v>2912</v>
      </c>
      <c r="J9" s="388">
        <v>2142</v>
      </c>
      <c r="K9" s="521">
        <v>0</v>
      </c>
      <c r="L9" s="521">
        <v>0</v>
      </c>
      <c r="M9" s="521">
        <v>0</v>
      </c>
      <c r="N9" s="485">
        <f>SUM(B9:M9)</f>
        <v>20272</v>
      </c>
    </row>
    <row r="10" spans="1:14" ht="15.75" x14ac:dyDescent="0.25">
      <c r="A10" s="486" t="s">
        <v>94</v>
      </c>
      <c r="B10" s="487"/>
      <c r="C10" s="488"/>
      <c r="D10" s="488"/>
      <c r="E10" s="487"/>
      <c r="F10" s="487"/>
      <c r="G10" s="487"/>
      <c r="H10" s="487"/>
      <c r="I10" s="487"/>
      <c r="J10" s="487"/>
      <c r="K10" s="487"/>
      <c r="L10" s="487"/>
      <c r="M10" s="487"/>
      <c r="N10" s="487"/>
    </row>
    <row r="11" spans="1:14" x14ac:dyDescent="0.25">
      <c r="A11" s="495" t="s">
        <v>593</v>
      </c>
      <c r="B11" s="487"/>
      <c r="C11" s="487"/>
      <c r="D11" s="487"/>
      <c r="E11" s="487"/>
      <c r="F11" s="487"/>
      <c r="G11" s="487"/>
      <c r="H11" s="487"/>
      <c r="I11" s="487"/>
      <c r="J11" s="487"/>
      <c r="K11" s="487"/>
      <c r="L11" s="487"/>
      <c r="M11" s="487"/>
      <c r="N11" s="487"/>
    </row>
    <row r="12" spans="1:14" x14ac:dyDescent="0.25">
      <c r="A12" s="487"/>
      <c r="B12" s="487"/>
      <c r="C12" s="487"/>
      <c r="D12" s="487"/>
      <c r="E12" s="487"/>
      <c r="F12" s="487"/>
      <c r="G12" s="487"/>
      <c r="H12" s="487"/>
      <c r="I12" s="487"/>
      <c r="J12" s="487"/>
      <c r="K12" s="487"/>
      <c r="L12" s="487"/>
      <c r="M12" s="487"/>
      <c r="N12" s="487"/>
    </row>
    <row r="13" spans="1:14" x14ac:dyDescent="0.25">
      <c r="A13" s="26" t="s">
        <v>9</v>
      </c>
      <c r="B13" s="487"/>
      <c r="C13" s="487"/>
      <c r="D13" s="487"/>
      <c r="E13" s="487"/>
      <c r="F13" s="487"/>
      <c r="G13" s="487"/>
      <c r="H13" s="487"/>
      <c r="I13" s="487"/>
      <c r="J13" s="487"/>
      <c r="K13" s="487"/>
      <c r="L13" s="487"/>
      <c r="M13" s="487"/>
      <c r="N13" s="487"/>
    </row>
    <row r="14" spans="1:14" ht="15.75" x14ac:dyDescent="0.25">
      <c r="A14" s="1195" t="s">
        <v>829</v>
      </c>
      <c r="B14" s="1195"/>
      <c r="C14" s="1195"/>
      <c r="D14" s="1195"/>
      <c r="E14" s="1195"/>
      <c r="F14" s="1195"/>
      <c r="G14" s="1195"/>
      <c r="H14" s="1195"/>
      <c r="I14" s="1195"/>
      <c r="J14" s="1195"/>
      <c r="K14" s="1195"/>
      <c r="L14" s="1195"/>
      <c r="M14" s="1195"/>
      <c r="N14" s="1195"/>
    </row>
    <row r="15" spans="1:14" ht="15.75" x14ac:dyDescent="0.25">
      <c r="A15" s="1195" t="str">
        <f>+A2</f>
        <v>2 0 1 4</v>
      </c>
      <c r="B15" s="1195"/>
      <c r="C15" s="1195"/>
      <c r="D15" s="1195"/>
      <c r="E15" s="1195"/>
      <c r="F15" s="1195"/>
      <c r="G15" s="1195"/>
      <c r="H15" s="1195"/>
      <c r="I15" s="1195"/>
      <c r="J15" s="1195"/>
      <c r="K15" s="1195"/>
      <c r="L15" s="1195"/>
      <c r="M15" s="1195"/>
      <c r="N15" s="1195"/>
    </row>
    <row r="16" spans="1:14" ht="15.75" x14ac:dyDescent="0.25">
      <c r="A16" s="482" t="s">
        <v>73</v>
      </c>
      <c r="B16" s="482" t="s">
        <v>0</v>
      </c>
      <c r="C16" s="482" t="s">
        <v>1</v>
      </c>
      <c r="D16" s="482" t="s">
        <v>2</v>
      </c>
      <c r="E16" s="482" t="s">
        <v>3</v>
      </c>
      <c r="F16" s="482" t="s">
        <v>4</v>
      </c>
      <c r="G16" s="482" t="s">
        <v>10</v>
      </c>
      <c r="H16" s="482" t="s">
        <v>5</v>
      </c>
      <c r="I16" s="482" t="s">
        <v>6</v>
      </c>
      <c r="J16" s="482" t="s">
        <v>7</v>
      </c>
      <c r="K16" s="482" t="s">
        <v>8</v>
      </c>
      <c r="L16" s="482" t="s">
        <v>11</v>
      </c>
      <c r="M16" s="482" t="s">
        <v>12</v>
      </c>
      <c r="N16" s="482" t="s">
        <v>34</v>
      </c>
    </row>
    <row r="17" spans="1:18" ht="15.75" x14ac:dyDescent="0.25">
      <c r="A17" s="483" t="s">
        <v>93</v>
      </c>
      <c r="B17" s="394">
        <f>SUM(B18:B22)</f>
        <v>1944805</v>
      </c>
      <c r="C17" s="394">
        <f t="shared" ref="C17:J17" si="2">SUM(C18:C22)</f>
        <v>1721911</v>
      </c>
      <c r="D17" s="394">
        <f t="shared" si="2"/>
        <v>1965783</v>
      </c>
      <c r="E17" s="394">
        <f t="shared" si="2"/>
        <v>1935504</v>
      </c>
      <c r="F17" s="394">
        <f t="shared" si="2"/>
        <v>1985435</v>
      </c>
      <c r="G17" s="394">
        <f t="shared" si="2"/>
        <v>2211563</v>
      </c>
      <c r="H17" s="394">
        <f t="shared" si="2"/>
        <v>2076484</v>
      </c>
      <c r="I17" s="394">
        <f t="shared" si="2"/>
        <v>2251911</v>
      </c>
      <c r="J17" s="394">
        <f t="shared" si="2"/>
        <v>2280142</v>
      </c>
      <c r="K17" s="269">
        <f t="shared" ref="K17:N17" si="3">SUM(K18:K22)</f>
        <v>0</v>
      </c>
      <c r="L17" s="269">
        <f t="shared" si="3"/>
        <v>0</v>
      </c>
      <c r="M17" s="269">
        <f t="shared" si="3"/>
        <v>0</v>
      </c>
      <c r="N17" s="394">
        <f t="shared" si="3"/>
        <v>18373538</v>
      </c>
    </row>
    <row r="18" spans="1:18" x14ac:dyDescent="0.25">
      <c r="A18" s="387" t="s">
        <v>57</v>
      </c>
      <c r="B18" s="387">
        <v>948471</v>
      </c>
      <c r="C18" s="387">
        <v>855923</v>
      </c>
      <c r="D18" s="387">
        <v>937162</v>
      </c>
      <c r="E18" s="387">
        <v>917107</v>
      </c>
      <c r="F18" s="387">
        <v>938846</v>
      </c>
      <c r="G18" s="387">
        <v>1074694</v>
      </c>
      <c r="H18" s="387">
        <v>973246</v>
      </c>
      <c r="I18" s="387">
        <v>1076438</v>
      </c>
      <c r="J18" s="387">
        <v>1136939</v>
      </c>
      <c r="K18" s="520">
        <v>0</v>
      </c>
      <c r="L18" s="520">
        <v>0</v>
      </c>
      <c r="M18" s="520">
        <v>0</v>
      </c>
      <c r="N18" s="484">
        <f>SUM(B18:M18)</f>
        <v>8858826</v>
      </c>
    </row>
    <row r="19" spans="1:18" x14ac:dyDescent="0.25">
      <c r="A19" s="387" t="s">
        <v>58</v>
      </c>
      <c r="B19" s="387">
        <v>481041</v>
      </c>
      <c r="C19" s="387">
        <v>432868</v>
      </c>
      <c r="D19" s="387">
        <v>499369</v>
      </c>
      <c r="E19" s="387">
        <v>480037</v>
      </c>
      <c r="F19" s="387">
        <v>521389</v>
      </c>
      <c r="G19" s="387">
        <v>565001</v>
      </c>
      <c r="H19" s="387">
        <v>550652</v>
      </c>
      <c r="I19" s="387">
        <v>591910</v>
      </c>
      <c r="J19" s="387">
        <v>623374</v>
      </c>
      <c r="K19" s="520">
        <v>0</v>
      </c>
      <c r="L19" s="520">
        <v>0</v>
      </c>
      <c r="M19" s="520">
        <v>0</v>
      </c>
      <c r="N19" s="484">
        <f t="shared" ref="N19:N22" si="4">SUM(B19:M19)</f>
        <v>4745641</v>
      </c>
    </row>
    <row r="20" spans="1:18" x14ac:dyDescent="0.25">
      <c r="A20" s="387" t="s">
        <v>825</v>
      </c>
      <c r="B20" s="387">
        <v>210220</v>
      </c>
      <c r="C20" s="387">
        <v>220824</v>
      </c>
      <c r="D20" s="387">
        <v>208610</v>
      </c>
      <c r="E20" s="387">
        <v>227652</v>
      </c>
      <c r="F20" s="387">
        <v>241381</v>
      </c>
      <c r="G20" s="387">
        <v>236886</v>
      </c>
      <c r="H20" s="387">
        <v>228608</v>
      </c>
      <c r="I20" s="387">
        <v>248529</v>
      </c>
      <c r="J20" s="387">
        <v>234423</v>
      </c>
      <c r="K20" s="520">
        <v>0</v>
      </c>
      <c r="L20" s="520">
        <v>0</v>
      </c>
      <c r="M20" s="520">
        <v>0</v>
      </c>
      <c r="N20" s="484">
        <f t="shared" si="4"/>
        <v>2057133</v>
      </c>
    </row>
    <row r="21" spans="1:18" x14ac:dyDescent="0.25">
      <c r="A21" s="387" t="s">
        <v>826</v>
      </c>
      <c r="B21" s="387">
        <v>254238</v>
      </c>
      <c r="C21" s="387">
        <v>173277</v>
      </c>
      <c r="D21" s="387">
        <v>272904</v>
      </c>
      <c r="E21" s="387">
        <v>264299</v>
      </c>
      <c r="F21" s="387">
        <v>242493</v>
      </c>
      <c r="G21" s="387">
        <v>277628</v>
      </c>
      <c r="H21" s="387">
        <v>282948</v>
      </c>
      <c r="I21" s="387">
        <v>279655</v>
      </c>
      <c r="J21" s="387">
        <v>241341</v>
      </c>
      <c r="K21" s="520">
        <v>0</v>
      </c>
      <c r="L21" s="520">
        <v>0</v>
      </c>
      <c r="M21" s="520">
        <v>0</v>
      </c>
      <c r="N21" s="484">
        <f t="shared" si="4"/>
        <v>2288783</v>
      </c>
    </row>
    <row r="22" spans="1:18" x14ac:dyDescent="0.25">
      <c r="A22" s="388" t="s">
        <v>827</v>
      </c>
      <c r="B22" s="388">
        <v>50835</v>
      </c>
      <c r="C22" s="388">
        <v>39019</v>
      </c>
      <c r="D22" s="388">
        <v>47738</v>
      </c>
      <c r="E22" s="388">
        <v>46409</v>
      </c>
      <c r="F22" s="388">
        <v>41326</v>
      </c>
      <c r="G22" s="388">
        <v>57354</v>
      </c>
      <c r="H22" s="388">
        <v>41030</v>
      </c>
      <c r="I22" s="388">
        <v>55379</v>
      </c>
      <c r="J22" s="388">
        <v>44065</v>
      </c>
      <c r="K22" s="521">
        <v>0</v>
      </c>
      <c r="L22" s="521">
        <v>0</v>
      </c>
      <c r="M22" s="521">
        <v>0</v>
      </c>
      <c r="N22" s="485">
        <f t="shared" si="4"/>
        <v>423155</v>
      </c>
    </row>
    <row r="23" spans="1:18" ht="15.75" x14ac:dyDescent="0.25">
      <c r="A23" s="486" t="s">
        <v>94</v>
      </c>
      <c r="B23" s="488"/>
      <c r="C23" s="488"/>
      <c r="D23" s="488"/>
      <c r="E23" s="487"/>
      <c r="F23" s="487"/>
      <c r="G23" s="487"/>
      <c r="H23" s="487"/>
      <c r="I23" s="487"/>
      <c r="J23" s="487"/>
      <c r="K23" s="487"/>
      <c r="L23" s="487"/>
      <c r="M23" s="487"/>
      <c r="N23" s="487"/>
    </row>
    <row r="24" spans="1:18" x14ac:dyDescent="0.25">
      <c r="A24" s="495" t="s">
        <v>593</v>
      </c>
      <c r="B24" s="487"/>
      <c r="C24" s="487"/>
      <c r="D24" s="487"/>
      <c r="E24" s="487"/>
      <c r="F24" s="487"/>
      <c r="G24" s="487"/>
      <c r="H24" s="487"/>
      <c r="I24" s="487"/>
      <c r="J24" s="487"/>
      <c r="K24" s="487"/>
      <c r="L24" s="487"/>
      <c r="M24" s="487"/>
      <c r="N24" s="487"/>
    </row>
    <row r="26" spans="1:18" ht="15.75" x14ac:dyDescent="0.25">
      <c r="A26" s="1195"/>
      <c r="B26" s="1195"/>
      <c r="C26" s="1195"/>
      <c r="D26" s="1195"/>
      <c r="E26" s="1195"/>
      <c r="F26" s="1195"/>
      <c r="G26" s="1195"/>
      <c r="H26" s="1195"/>
      <c r="I26" s="1195"/>
      <c r="J26" s="1195"/>
      <c r="K26" s="1195"/>
      <c r="L26" s="1195"/>
      <c r="M26" s="1195"/>
      <c r="N26" s="1195"/>
      <c r="O26" s="1195"/>
      <c r="P26" s="1195"/>
      <c r="Q26" s="1195"/>
      <c r="R26" s="1195"/>
    </row>
    <row r="27" spans="1:18" ht="15.75" x14ac:dyDescent="0.25">
      <c r="A27" s="1195" t="s">
        <v>830</v>
      </c>
      <c r="B27" s="1195"/>
      <c r="C27" s="1195"/>
      <c r="D27" s="1195"/>
      <c r="E27" s="1195"/>
      <c r="F27" s="1195"/>
      <c r="G27" s="1195"/>
      <c r="H27" s="1195"/>
      <c r="I27" s="1195"/>
      <c r="J27" s="1195"/>
      <c r="K27" s="1195"/>
      <c r="L27" s="1195"/>
      <c r="M27" s="1195"/>
      <c r="N27" s="1195"/>
      <c r="O27" s="1195"/>
      <c r="P27" s="1195"/>
      <c r="Q27" s="1195"/>
      <c r="R27" s="1195"/>
    </row>
    <row r="28" spans="1:18" ht="15.75" x14ac:dyDescent="0.25">
      <c r="A28" s="1195" t="str">
        <f>+A15</f>
        <v>2 0 1 4</v>
      </c>
      <c r="B28" s="1195"/>
      <c r="C28" s="1195"/>
      <c r="D28" s="1195"/>
      <c r="E28" s="1195"/>
      <c r="F28" s="1195"/>
      <c r="G28" s="1195"/>
      <c r="H28" s="1195"/>
      <c r="I28" s="1195"/>
      <c r="J28" s="1195"/>
      <c r="K28" s="1195"/>
      <c r="L28" s="1195"/>
      <c r="M28" s="1195"/>
      <c r="N28" s="1195"/>
      <c r="O28" s="1195"/>
      <c r="P28" s="1195"/>
      <c r="Q28" s="1195"/>
      <c r="R28" s="1195"/>
    </row>
    <row r="29" spans="1:18" s="490" customFormat="1" ht="63" x14ac:dyDescent="0.25">
      <c r="A29" s="489" t="s">
        <v>809</v>
      </c>
      <c r="B29" s="489" t="s">
        <v>56</v>
      </c>
      <c r="C29" s="489" t="s">
        <v>810</v>
      </c>
      <c r="D29" s="489" t="s">
        <v>811</v>
      </c>
      <c r="E29" s="489" t="s">
        <v>812</v>
      </c>
      <c r="F29" s="489" t="s">
        <v>813</v>
      </c>
      <c r="G29" s="489" t="s">
        <v>814</v>
      </c>
      <c r="H29" s="489" t="s">
        <v>815</v>
      </c>
      <c r="I29" s="489" t="s">
        <v>816</v>
      </c>
      <c r="J29" s="489" t="s">
        <v>817</v>
      </c>
      <c r="K29" s="489" t="s">
        <v>818</v>
      </c>
      <c r="L29" s="489" t="s">
        <v>819</v>
      </c>
      <c r="M29" s="489" t="s">
        <v>820</v>
      </c>
      <c r="N29" s="489" t="s">
        <v>821</v>
      </c>
      <c r="O29" s="489" t="s">
        <v>822</v>
      </c>
      <c r="P29" s="489" t="s">
        <v>823</v>
      </c>
      <c r="Q29" s="489" t="s">
        <v>824</v>
      </c>
      <c r="R29" s="489" t="s">
        <v>34</v>
      </c>
    </row>
    <row r="30" spans="1:18" ht="15.75" x14ac:dyDescent="0.25">
      <c r="A30" s="1199" t="s">
        <v>172</v>
      </c>
      <c r="B30" s="491" t="s">
        <v>93</v>
      </c>
      <c r="C30" s="492">
        <f t="shared" ref="C30:R30" si="5">SUM(C31:C35)</f>
        <v>11998</v>
      </c>
      <c r="D30" s="492">
        <f t="shared" si="5"/>
        <v>35557</v>
      </c>
      <c r="E30" s="492">
        <f t="shared" si="5"/>
        <v>67568</v>
      </c>
      <c r="F30" s="492">
        <f t="shared" si="5"/>
        <v>33819</v>
      </c>
      <c r="G30" s="492">
        <f t="shared" si="5"/>
        <v>49709</v>
      </c>
      <c r="H30" s="492">
        <f t="shared" si="5"/>
        <v>167554</v>
      </c>
      <c r="I30" s="492">
        <f t="shared" si="5"/>
        <v>186788</v>
      </c>
      <c r="J30" s="492">
        <f t="shared" si="5"/>
        <v>72373</v>
      </c>
      <c r="K30" s="492">
        <f t="shared" si="5"/>
        <v>211009</v>
      </c>
      <c r="L30" s="492">
        <f t="shared" si="5"/>
        <v>62174</v>
      </c>
      <c r="M30" s="491">
        <f t="shared" si="5"/>
        <v>12003</v>
      </c>
      <c r="N30" s="492">
        <f t="shared" si="5"/>
        <v>48251</v>
      </c>
      <c r="O30" s="492">
        <f t="shared" si="5"/>
        <v>7688</v>
      </c>
      <c r="P30" s="492">
        <f t="shared" si="5"/>
        <v>16628</v>
      </c>
      <c r="Q30" s="492">
        <f t="shared" si="5"/>
        <v>961686</v>
      </c>
      <c r="R30" s="492">
        <f t="shared" si="5"/>
        <v>1944805</v>
      </c>
    </row>
    <row r="31" spans="1:18" x14ac:dyDescent="0.25">
      <c r="A31" s="1197"/>
      <c r="B31" s="387" t="s">
        <v>57</v>
      </c>
      <c r="C31" s="387">
        <v>5663</v>
      </c>
      <c r="D31" s="387">
        <v>18977</v>
      </c>
      <c r="E31" s="387">
        <v>37131</v>
      </c>
      <c r="F31" s="387">
        <v>20742</v>
      </c>
      <c r="G31" s="387">
        <v>27069</v>
      </c>
      <c r="H31" s="387">
        <v>69453</v>
      </c>
      <c r="I31" s="387">
        <v>130850</v>
      </c>
      <c r="J31" s="387">
        <v>36178</v>
      </c>
      <c r="K31" s="387">
        <v>102360</v>
      </c>
      <c r="L31" s="387">
        <v>19516</v>
      </c>
      <c r="M31" s="387">
        <v>8275</v>
      </c>
      <c r="N31" s="387">
        <v>15581</v>
      </c>
      <c r="O31" s="387">
        <v>2269</v>
      </c>
      <c r="P31" s="484">
        <v>9232</v>
      </c>
      <c r="Q31" s="387">
        <v>445175</v>
      </c>
      <c r="R31" s="387">
        <f t="shared" ref="R31:R59" si="6">SUM(C31:Q31)</f>
        <v>948471</v>
      </c>
    </row>
    <row r="32" spans="1:18" x14ac:dyDescent="0.25">
      <c r="A32" s="1197"/>
      <c r="B32" s="387" t="s">
        <v>58</v>
      </c>
      <c r="C32" s="387">
        <v>5939</v>
      </c>
      <c r="D32" s="387">
        <v>10528</v>
      </c>
      <c r="E32" s="387">
        <v>22081</v>
      </c>
      <c r="F32" s="387">
        <v>9005</v>
      </c>
      <c r="G32" s="387">
        <v>16034</v>
      </c>
      <c r="H32" s="387">
        <v>34337</v>
      </c>
      <c r="I32" s="387">
        <v>32182</v>
      </c>
      <c r="J32" s="387">
        <v>24578</v>
      </c>
      <c r="K32" s="387">
        <v>65007</v>
      </c>
      <c r="L32" s="387">
        <v>27031</v>
      </c>
      <c r="M32" s="387">
        <v>2513</v>
      </c>
      <c r="N32" s="387">
        <v>30549</v>
      </c>
      <c r="O32" s="387">
        <v>3231</v>
      </c>
      <c r="P32" s="484">
        <v>7375</v>
      </c>
      <c r="Q32" s="387">
        <v>190651</v>
      </c>
      <c r="R32" s="387">
        <f t="shared" si="6"/>
        <v>481041</v>
      </c>
    </row>
    <row r="33" spans="1:18" x14ac:dyDescent="0.25">
      <c r="A33" s="1197"/>
      <c r="B33" s="387" t="s">
        <v>825</v>
      </c>
      <c r="C33" s="387">
        <v>130</v>
      </c>
      <c r="D33" s="387">
        <v>4748</v>
      </c>
      <c r="E33" s="387">
        <v>6987</v>
      </c>
      <c r="F33" s="387">
        <v>3105</v>
      </c>
      <c r="G33" s="387">
        <v>4757</v>
      </c>
      <c r="H33" s="387">
        <v>3260</v>
      </c>
      <c r="I33" s="387">
        <v>6765</v>
      </c>
      <c r="J33" s="387">
        <v>6293</v>
      </c>
      <c r="K33" s="387">
        <v>20243</v>
      </c>
      <c r="L33" s="387">
        <v>10231</v>
      </c>
      <c r="M33" s="387">
        <v>623</v>
      </c>
      <c r="N33" s="387">
        <v>745</v>
      </c>
      <c r="O33" s="387">
        <v>2188</v>
      </c>
      <c r="P33" s="484">
        <v>21</v>
      </c>
      <c r="Q33" s="387">
        <v>140124</v>
      </c>
      <c r="R33" s="387">
        <f t="shared" si="6"/>
        <v>210220</v>
      </c>
    </row>
    <row r="34" spans="1:18" x14ac:dyDescent="0.25">
      <c r="A34" s="1197"/>
      <c r="B34" s="387" t="s">
        <v>826</v>
      </c>
      <c r="C34" s="387">
        <v>30</v>
      </c>
      <c r="D34" s="387">
        <v>1304</v>
      </c>
      <c r="E34" s="387">
        <v>1369</v>
      </c>
      <c r="F34" s="387">
        <v>967</v>
      </c>
      <c r="G34" s="387">
        <v>1849</v>
      </c>
      <c r="H34" s="387">
        <v>59283</v>
      </c>
      <c r="I34" s="387">
        <v>15897</v>
      </c>
      <c r="J34" s="387">
        <v>4789</v>
      </c>
      <c r="K34" s="387">
        <v>15172</v>
      </c>
      <c r="L34" s="387">
        <v>4996</v>
      </c>
      <c r="M34" s="387">
        <v>592</v>
      </c>
      <c r="N34" s="387">
        <v>1222</v>
      </c>
      <c r="O34" s="387">
        <v>0</v>
      </c>
      <c r="P34" s="484">
        <v>0</v>
      </c>
      <c r="Q34" s="387">
        <v>146768</v>
      </c>
      <c r="R34" s="387">
        <f t="shared" si="6"/>
        <v>254238</v>
      </c>
    </row>
    <row r="35" spans="1:18" x14ac:dyDescent="0.25">
      <c r="A35" s="1200"/>
      <c r="B35" s="387" t="s">
        <v>827</v>
      </c>
      <c r="C35" s="387">
        <v>236</v>
      </c>
      <c r="D35" s="387">
        <v>0</v>
      </c>
      <c r="E35" s="387">
        <v>0</v>
      </c>
      <c r="F35" s="387">
        <v>0</v>
      </c>
      <c r="G35" s="387">
        <v>0</v>
      </c>
      <c r="H35" s="387">
        <v>1221</v>
      </c>
      <c r="I35" s="387">
        <v>1094</v>
      </c>
      <c r="J35" s="387">
        <v>535</v>
      </c>
      <c r="K35" s="387">
        <v>8227</v>
      </c>
      <c r="L35" s="387">
        <v>400</v>
      </c>
      <c r="M35" s="387">
        <v>0</v>
      </c>
      <c r="N35" s="387">
        <v>154</v>
      </c>
      <c r="O35" s="387">
        <v>0</v>
      </c>
      <c r="P35" s="484">
        <v>0</v>
      </c>
      <c r="Q35" s="387">
        <v>38968</v>
      </c>
      <c r="R35" s="387">
        <f t="shared" si="6"/>
        <v>50835</v>
      </c>
    </row>
    <row r="36" spans="1:18" ht="15.75" x14ac:dyDescent="0.25">
      <c r="A36" s="1199" t="s">
        <v>173</v>
      </c>
      <c r="B36" s="491" t="s">
        <v>93</v>
      </c>
      <c r="C36" s="492">
        <f t="shared" ref="C36:Q36" si="7">SUM(C37:C41)</f>
        <v>7416</v>
      </c>
      <c r="D36" s="492">
        <f t="shared" si="7"/>
        <v>33590</v>
      </c>
      <c r="E36" s="492">
        <f t="shared" si="7"/>
        <v>67348</v>
      </c>
      <c r="F36" s="492">
        <f t="shared" si="7"/>
        <v>31565</v>
      </c>
      <c r="G36" s="492">
        <f t="shared" si="7"/>
        <v>55243</v>
      </c>
      <c r="H36" s="492">
        <f t="shared" si="7"/>
        <v>133308</v>
      </c>
      <c r="I36" s="492">
        <f t="shared" si="7"/>
        <v>194293</v>
      </c>
      <c r="J36" s="492">
        <f t="shared" si="7"/>
        <v>64005</v>
      </c>
      <c r="K36" s="492">
        <f t="shared" si="7"/>
        <v>178111</v>
      </c>
      <c r="L36" s="492">
        <f t="shared" si="7"/>
        <v>59094</v>
      </c>
      <c r="M36" s="491">
        <f t="shared" si="7"/>
        <v>10161</v>
      </c>
      <c r="N36" s="492">
        <f t="shared" si="7"/>
        <v>49406</v>
      </c>
      <c r="O36" s="492">
        <f t="shared" si="7"/>
        <v>7130</v>
      </c>
      <c r="P36" s="492">
        <f t="shared" si="7"/>
        <v>14215</v>
      </c>
      <c r="Q36" s="492">
        <f t="shared" si="7"/>
        <v>817026</v>
      </c>
      <c r="R36" s="492">
        <f t="shared" si="6"/>
        <v>1721911</v>
      </c>
    </row>
    <row r="37" spans="1:18" x14ac:dyDescent="0.25">
      <c r="A37" s="1197"/>
      <c r="B37" s="387" t="s">
        <v>57</v>
      </c>
      <c r="C37" s="387">
        <v>3668</v>
      </c>
      <c r="D37" s="387">
        <v>16137</v>
      </c>
      <c r="E37" s="387">
        <v>38344</v>
      </c>
      <c r="F37" s="387">
        <v>18917</v>
      </c>
      <c r="G37" s="387">
        <v>34962</v>
      </c>
      <c r="H37" s="387">
        <v>52394</v>
      </c>
      <c r="I37" s="387">
        <v>137832</v>
      </c>
      <c r="J37" s="387">
        <v>29826</v>
      </c>
      <c r="K37" s="387">
        <v>76581</v>
      </c>
      <c r="L37" s="387">
        <v>21968</v>
      </c>
      <c r="M37" s="387">
        <v>6809</v>
      </c>
      <c r="N37" s="387">
        <v>14101</v>
      </c>
      <c r="O37" s="387">
        <v>1564</v>
      </c>
      <c r="P37" s="484">
        <v>8132</v>
      </c>
      <c r="Q37" s="387">
        <v>394688</v>
      </c>
      <c r="R37" s="387">
        <f t="shared" si="6"/>
        <v>855923</v>
      </c>
    </row>
    <row r="38" spans="1:18" x14ac:dyDescent="0.25">
      <c r="A38" s="1197"/>
      <c r="B38" s="387" t="s">
        <v>58</v>
      </c>
      <c r="C38" s="387">
        <v>3303</v>
      </c>
      <c r="D38" s="387">
        <v>11013</v>
      </c>
      <c r="E38" s="387">
        <v>21427</v>
      </c>
      <c r="F38" s="387">
        <v>8448</v>
      </c>
      <c r="G38" s="387">
        <v>14667</v>
      </c>
      <c r="H38" s="387">
        <v>31042</v>
      </c>
      <c r="I38" s="387">
        <v>28395</v>
      </c>
      <c r="J38" s="387">
        <v>25817</v>
      </c>
      <c r="K38" s="387">
        <v>65537</v>
      </c>
      <c r="L38" s="387">
        <v>20501</v>
      </c>
      <c r="M38" s="387">
        <v>2149</v>
      </c>
      <c r="N38" s="387">
        <v>32828</v>
      </c>
      <c r="O38" s="387">
        <v>3476</v>
      </c>
      <c r="P38" s="484">
        <v>6083</v>
      </c>
      <c r="Q38" s="387">
        <v>158182</v>
      </c>
      <c r="R38" s="387">
        <f t="shared" si="6"/>
        <v>432868</v>
      </c>
    </row>
    <row r="39" spans="1:18" x14ac:dyDescent="0.25">
      <c r="A39" s="1197"/>
      <c r="B39" s="387" t="s">
        <v>825</v>
      </c>
      <c r="C39" s="387">
        <v>105</v>
      </c>
      <c r="D39" s="387">
        <v>5097</v>
      </c>
      <c r="E39" s="387">
        <v>6020</v>
      </c>
      <c r="F39" s="387">
        <v>3218</v>
      </c>
      <c r="G39" s="387">
        <v>4100</v>
      </c>
      <c r="H39" s="387">
        <v>3017</v>
      </c>
      <c r="I39" s="387">
        <v>7696</v>
      </c>
      <c r="J39" s="387">
        <v>3428</v>
      </c>
      <c r="K39" s="387">
        <v>18925</v>
      </c>
      <c r="L39" s="387">
        <v>12742</v>
      </c>
      <c r="M39" s="387">
        <v>462</v>
      </c>
      <c r="N39" s="387">
        <v>792</v>
      </c>
      <c r="O39" s="387">
        <v>2090</v>
      </c>
      <c r="P39" s="484">
        <v>0</v>
      </c>
      <c r="Q39" s="387">
        <v>153132</v>
      </c>
      <c r="R39" s="387">
        <f t="shared" si="6"/>
        <v>220824</v>
      </c>
    </row>
    <row r="40" spans="1:18" x14ac:dyDescent="0.25">
      <c r="A40" s="1197"/>
      <c r="B40" s="387" t="s">
        <v>826</v>
      </c>
      <c r="C40" s="387">
        <v>92</v>
      </c>
      <c r="D40" s="387">
        <v>1343</v>
      </c>
      <c r="E40" s="387">
        <v>1557</v>
      </c>
      <c r="F40" s="387">
        <v>982</v>
      </c>
      <c r="G40" s="387">
        <v>1514</v>
      </c>
      <c r="H40" s="387">
        <v>45940</v>
      </c>
      <c r="I40" s="387">
        <v>19411</v>
      </c>
      <c r="J40" s="387">
        <v>4642</v>
      </c>
      <c r="K40" s="387">
        <v>13072</v>
      </c>
      <c r="L40" s="387">
        <v>3565</v>
      </c>
      <c r="M40" s="387">
        <v>741</v>
      </c>
      <c r="N40" s="387">
        <v>1602</v>
      </c>
      <c r="O40" s="387">
        <v>0</v>
      </c>
      <c r="P40" s="484">
        <v>0</v>
      </c>
      <c r="Q40" s="387">
        <v>78816</v>
      </c>
      <c r="R40" s="387">
        <f t="shared" si="6"/>
        <v>173277</v>
      </c>
    </row>
    <row r="41" spans="1:18" x14ac:dyDescent="0.25">
      <c r="A41" s="1200"/>
      <c r="B41" s="387" t="s">
        <v>827</v>
      </c>
      <c r="C41" s="387">
        <v>248</v>
      </c>
      <c r="D41" s="387">
        <v>0</v>
      </c>
      <c r="E41" s="387">
        <v>0</v>
      </c>
      <c r="F41" s="387">
        <v>0</v>
      </c>
      <c r="G41" s="387">
        <v>0</v>
      </c>
      <c r="H41" s="387">
        <v>915</v>
      </c>
      <c r="I41" s="387">
        <v>959</v>
      </c>
      <c r="J41" s="387">
        <v>292</v>
      </c>
      <c r="K41" s="387">
        <v>3996</v>
      </c>
      <c r="L41" s="387">
        <v>318</v>
      </c>
      <c r="M41" s="387">
        <v>0</v>
      </c>
      <c r="N41" s="387">
        <v>83</v>
      </c>
      <c r="O41" s="387">
        <v>0</v>
      </c>
      <c r="P41" s="484">
        <v>0</v>
      </c>
      <c r="Q41" s="387">
        <v>32208</v>
      </c>
      <c r="R41" s="387">
        <f t="shared" si="6"/>
        <v>39019</v>
      </c>
    </row>
    <row r="42" spans="1:18" ht="15.75" x14ac:dyDescent="0.25">
      <c r="A42" s="1199" t="s">
        <v>174</v>
      </c>
      <c r="B42" s="491" t="s">
        <v>93</v>
      </c>
      <c r="C42" s="492">
        <f t="shared" ref="C42:Q42" si="8">SUM(C43:C47)</f>
        <v>8019</v>
      </c>
      <c r="D42" s="492">
        <f t="shared" si="8"/>
        <v>34293</v>
      </c>
      <c r="E42" s="492">
        <f t="shared" si="8"/>
        <v>73687</v>
      </c>
      <c r="F42" s="492">
        <f t="shared" si="8"/>
        <v>37699</v>
      </c>
      <c r="G42" s="492">
        <f t="shared" si="8"/>
        <v>44571</v>
      </c>
      <c r="H42" s="492">
        <f t="shared" si="8"/>
        <v>157066</v>
      </c>
      <c r="I42" s="492">
        <f t="shared" si="8"/>
        <v>209261</v>
      </c>
      <c r="J42" s="492">
        <f t="shared" si="8"/>
        <v>69535</v>
      </c>
      <c r="K42" s="492">
        <f t="shared" si="8"/>
        <v>199772</v>
      </c>
      <c r="L42" s="492">
        <f t="shared" si="8"/>
        <v>52995</v>
      </c>
      <c r="M42" s="491">
        <f t="shared" si="8"/>
        <v>11062</v>
      </c>
      <c r="N42" s="492">
        <f t="shared" si="8"/>
        <v>54046</v>
      </c>
      <c r="O42" s="492">
        <f t="shared" si="8"/>
        <v>6650</v>
      </c>
      <c r="P42" s="492">
        <f t="shared" si="8"/>
        <v>15815</v>
      </c>
      <c r="Q42" s="492">
        <f t="shared" si="8"/>
        <v>991312</v>
      </c>
      <c r="R42" s="492">
        <f>SUM(C42:Q42)</f>
        <v>1965783</v>
      </c>
    </row>
    <row r="43" spans="1:18" x14ac:dyDescent="0.25">
      <c r="A43" s="1197"/>
      <c r="B43" s="387" t="s">
        <v>57</v>
      </c>
      <c r="C43" s="387">
        <v>3975</v>
      </c>
      <c r="D43" s="387">
        <v>16900</v>
      </c>
      <c r="E43" s="387">
        <v>43330</v>
      </c>
      <c r="F43" s="387">
        <v>24919</v>
      </c>
      <c r="G43" s="387">
        <v>19844</v>
      </c>
      <c r="H43" s="387">
        <v>59623</v>
      </c>
      <c r="I43" s="387">
        <v>138545</v>
      </c>
      <c r="J43" s="387">
        <v>29778</v>
      </c>
      <c r="K43" s="387">
        <v>85520</v>
      </c>
      <c r="L43" s="387">
        <v>14498</v>
      </c>
      <c r="M43" s="387">
        <v>6968</v>
      </c>
      <c r="N43" s="387">
        <v>16316</v>
      </c>
      <c r="O43" s="387">
        <v>1724</v>
      </c>
      <c r="P43" s="484">
        <v>8379</v>
      </c>
      <c r="Q43" s="387">
        <v>466843</v>
      </c>
      <c r="R43" s="387">
        <f t="shared" si="6"/>
        <v>937162</v>
      </c>
    </row>
    <row r="44" spans="1:18" x14ac:dyDescent="0.25">
      <c r="A44" s="1197"/>
      <c r="B44" s="387" t="s">
        <v>58</v>
      </c>
      <c r="C44" s="387">
        <v>3435</v>
      </c>
      <c r="D44" s="387">
        <v>10687</v>
      </c>
      <c r="E44" s="387">
        <v>22779</v>
      </c>
      <c r="F44" s="387">
        <v>8424</v>
      </c>
      <c r="G44" s="387">
        <v>18325</v>
      </c>
      <c r="H44" s="387">
        <v>33725</v>
      </c>
      <c r="I44" s="387">
        <v>35532</v>
      </c>
      <c r="J44" s="387">
        <v>29562</v>
      </c>
      <c r="K44" s="387">
        <v>65424</v>
      </c>
      <c r="L44" s="387">
        <v>22978</v>
      </c>
      <c r="M44" s="387">
        <v>2311</v>
      </c>
      <c r="N44" s="387">
        <v>34435</v>
      </c>
      <c r="O44" s="387">
        <v>3333</v>
      </c>
      <c r="P44" s="484">
        <v>7436</v>
      </c>
      <c r="Q44" s="387">
        <v>200983</v>
      </c>
      <c r="R44" s="387">
        <f t="shared" si="6"/>
        <v>499369</v>
      </c>
    </row>
    <row r="45" spans="1:18" x14ac:dyDescent="0.25">
      <c r="A45" s="1197"/>
      <c r="B45" s="387" t="s">
        <v>825</v>
      </c>
      <c r="C45" s="387">
        <v>81</v>
      </c>
      <c r="D45" s="387">
        <v>5314</v>
      </c>
      <c r="E45" s="387">
        <v>6026</v>
      </c>
      <c r="F45" s="387">
        <v>3429</v>
      </c>
      <c r="G45" s="387">
        <v>3809</v>
      </c>
      <c r="H45" s="387">
        <v>2368</v>
      </c>
      <c r="I45" s="387">
        <v>7668</v>
      </c>
      <c r="J45" s="387">
        <v>3379</v>
      </c>
      <c r="K45" s="387">
        <v>19039</v>
      </c>
      <c r="L45" s="387">
        <v>9039</v>
      </c>
      <c r="M45" s="387">
        <v>509</v>
      </c>
      <c r="N45" s="387">
        <v>1075</v>
      </c>
      <c r="O45" s="387">
        <v>1593</v>
      </c>
      <c r="P45" s="484">
        <v>0</v>
      </c>
      <c r="Q45" s="387">
        <v>145281</v>
      </c>
      <c r="R45" s="387">
        <f t="shared" si="6"/>
        <v>208610</v>
      </c>
    </row>
    <row r="46" spans="1:18" x14ac:dyDescent="0.25">
      <c r="A46" s="1197"/>
      <c r="B46" s="387" t="s">
        <v>826</v>
      </c>
      <c r="C46" s="387">
        <v>60</v>
      </c>
      <c r="D46" s="387">
        <v>1392</v>
      </c>
      <c r="E46" s="387">
        <v>1552</v>
      </c>
      <c r="F46" s="387">
        <v>927</v>
      </c>
      <c r="G46" s="387">
        <v>2565</v>
      </c>
      <c r="H46" s="387">
        <v>60747</v>
      </c>
      <c r="I46" s="387">
        <v>25600</v>
      </c>
      <c r="J46" s="387">
        <v>6304</v>
      </c>
      <c r="K46" s="387">
        <v>24793</v>
      </c>
      <c r="L46" s="387">
        <v>6059</v>
      </c>
      <c r="M46" s="387">
        <v>1274</v>
      </c>
      <c r="N46" s="387">
        <v>2107</v>
      </c>
      <c r="O46" s="387">
        <v>0</v>
      </c>
      <c r="P46" s="484">
        <v>0</v>
      </c>
      <c r="Q46" s="387">
        <v>139524</v>
      </c>
      <c r="R46" s="387">
        <f t="shared" si="6"/>
        <v>272904</v>
      </c>
    </row>
    <row r="47" spans="1:18" x14ac:dyDescent="0.25">
      <c r="A47" s="1200"/>
      <c r="B47" s="387" t="s">
        <v>827</v>
      </c>
      <c r="C47" s="387">
        <v>468</v>
      </c>
      <c r="D47" s="387">
        <v>0</v>
      </c>
      <c r="E47" s="387">
        <v>0</v>
      </c>
      <c r="F47" s="387">
        <v>0</v>
      </c>
      <c r="G47" s="387">
        <v>28</v>
      </c>
      <c r="H47" s="387">
        <v>603</v>
      </c>
      <c r="I47" s="387">
        <v>1916</v>
      </c>
      <c r="J47" s="387">
        <v>512</v>
      </c>
      <c r="K47" s="387">
        <v>4996</v>
      </c>
      <c r="L47" s="387">
        <v>421</v>
      </c>
      <c r="M47" s="387">
        <v>0</v>
      </c>
      <c r="N47" s="387">
        <v>113</v>
      </c>
      <c r="O47" s="387">
        <v>0</v>
      </c>
      <c r="P47" s="484">
        <v>0</v>
      </c>
      <c r="Q47" s="387">
        <v>38681</v>
      </c>
      <c r="R47" s="387">
        <f t="shared" si="6"/>
        <v>47738</v>
      </c>
    </row>
    <row r="48" spans="1:18" ht="15.75" x14ac:dyDescent="0.25">
      <c r="A48" s="1199" t="s">
        <v>175</v>
      </c>
      <c r="B48" s="491" t="s">
        <v>93</v>
      </c>
      <c r="C48" s="492">
        <f t="shared" ref="C48:Q48" si="9">SUM(C49:C53)</f>
        <v>7579</v>
      </c>
      <c r="D48" s="492">
        <f t="shared" si="9"/>
        <v>29726</v>
      </c>
      <c r="E48" s="492">
        <f t="shared" si="9"/>
        <v>71728</v>
      </c>
      <c r="F48" s="492">
        <f t="shared" si="9"/>
        <v>44938</v>
      </c>
      <c r="G48" s="492">
        <f t="shared" si="9"/>
        <v>65426</v>
      </c>
      <c r="H48" s="492">
        <f t="shared" si="9"/>
        <v>166694</v>
      </c>
      <c r="I48" s="492">
        <f t="shared" si="9"/>
        <v>198398</v>
      </c>
      <c r="J48" s="492">
        <f t="shared" si="9"/>
        <v>75882</v>
      </c>
      <c r="K48" s="492">
        <f t="shared" si="9"/>
        <v>202298</v>
      </c>
      <c r="L48" s="492">
        <f t="shared" si="9"/>
        <v>59424</v>
      </c>
      <c r="M48" s="491">
        <f t="shared" si="9"/>
        <v>13418</v>
      </c>
      <c r="N48" s="492">
        <f t="shared" si="9"/>
        <v>54707</v>
      </c>
      <c r="O48" s="492">
        <f t="shared" si="9"/>
        <v>7173</v>
      </c>
      <c r="P48" s="492">
        <f t="shared" si="9"/>
        <v>15862</v>
      </c>
      <c r="Q48" s="492">
        <f t="shared" si="9"/>
        <v>922251</v>
      </c>
      <c r="R48" s="492">
        <f>SUM(C48:Q48)</f>
        <v>1935504</v>
      </c>
    </row>
    <row r="49" spans="1:18" x14ac:dyDescent="0.25">
      <c r="A49" s="1197"/>
      <c r="B49" s="387" t="s">
        <v>57</v>
      </c>
      <c r="C49" s="387">
        <v>3394</v>
      </c>
      <c r="D49" s="387">
        <v>14843</v>
      </c>
      <c r="E49" s="387">
        <v>40489</v>
      </c>
      <c r="F49" s="387">
        <v>30187</v>
      </c>
      <c r="G49" s="387">
        <v>33310</v>
      </c>
      <c r="H49" s="387">
        <v>62054</v>
      </c>
      <c r="I49" s="387">
        <v>127648</v>
      </c>
      <c r="J49" s="387">
        <v>34889</v>
      </c>
      <c r="K49" s="387">
        <v>86782</v>
      </c>
      <c r="L49" s="387">
        <v>13747</v>
      </c>
      <c r="M49" s="387">
        <v>7853</v>
      </c>
      <c r="N49" s="387">
        <v>17634</v>
      </c>
      <c r="O49" s="387">
        <v>1866</v>
      </c>
      <c r="P49" s="484">
        <v>8808</v>
      </c>
      <c r="Q49" s="387">
        <v>433603</v>
      </c>
      <c r="R49" s="387">
        <f t="shared" si="6"/>
        <v>917107</v>
      </c>
    </row>
    <row r="50" spans="1:18" x14ac:dyDescent="0.25">
      <c r="A50" s="1197"/>
      <c r="B50" s="387" t="s">
        <v>58</v>
      </c>
      <c r="C50" s="387">
        <v>3229</v>
      </c>
      <c r="D50" s="387">
        <v>8894</v>
      </c>
      <c r="E50" s="387">
        <v>22241</v>
      </c>
      <c r="F50" s="387">
        <v>10606</v>
      </c>
      <c r="G50" s="387">
        <v>23701</v>
      </c>
      <c r="H50" s="387">
        <v>32612</v>
      </c>
      <c r="I50" s="387">
        <v>37940</v>
      </c>
      <c r="J50" s="387">
        <v>29323</v>
      </c>
      <c r="K50" s="387">
        <v>70910</v>
      </c>
      <c r="L50" s="387">
        <v>28384</v>
      </c>
      <c r="M50" s="387">
        <v>2927</v>
      </c>
      <c r="N50" s="387">
        <v>34241</v>
      </c>
      <c r="O50" s="387">
        <v>3247</v>
      </c>
      <c r="P50" s="484">
        <v>7022</v>
      </c>
      <c r="Q50" s="387">
        <v>164760</v>
      </c>
      <c r="R50" s="387">
        <f t="shared" si="6"/>
        <v>480037</v>
      </c>
    </row>
    <row r="51" spans="1:18" x14ac:dyDescent="0.25">
      <c r="A51" s="1197"/>
      <c r="B51" s="387" t="s">
        <v>825</v>
      </c>
      <c r="C51" s="387">
        <v>325</v>
      </c>
      <c r="D51" s="387">
        <v>4496</v>
      </c>
      <c r="E51" s="387">
        <v>6922</v>
      </c>
      <c r="F51" s="387">
        <v>3054</v>
      </c>
      <c r="G51" s="387">
        <v>4937</v>
      </c>
      <c r="H51" s="387">
        <v>2817</v>
      </c>
      <c r="I51" s="387">
        <v>8052</v>
      </c>
      <c r="J51" s="387">
        <v>5025</v>
      </c>
      <c r="K51" s="387">
        <v>19757</v>
      </c>
      <c r="L51" s="387">
        <v>10693</v>
      </c>
      <c r="M51" s="387">
        <v>689</v>
      </c>
      <c r="N51" s="387">
        <v>874</v>
      </c>
      <c r="O51" s="387">
        <v>2060</v>
      </c>
      <c r="P51" s="484">
        <v>32</v>
      </c>
      <c r="Q51" s="387">
        <v>157919</v>
      </c>
      <c r="R51" s="387">
        <f t="shared" si="6"/>
        <v>227652</v>
      </c>
    </row>
    <row r="52" spans="1:18" x14ac:dyDescent="0.25">
      <c r="A52" s="1197"/>
      <c r="B52" s="387" t="s">
        <v>826</v>
      </c>
      <c r="C52" s="387">
        <v>34</v>
      </c>
      <c r="D52" s="387">
        <v>1493</v>
      </c>
      <c r="E52" s="387">
        <v>2076</v>
      </c>
      <c r="F52" s="387">
        <v>1091</v>
      </c>
      <c r="G52" s="387">
        <v>3437</v>
      </c>
      <c r="H52" s="387">
        <v>68567</v>
      </c>
      <c r="I52" s="387">
        <v>23650</v>
      </c>
      <c r="J52" s="387">
        <v>6162</v>
      </c>
      <c r="K52" s="387">
        <v>19205</v>
      </c>
      <c r="L52" s="387">
        <v>6123</v>
      </c>
      <c r="M52" s="387">
        <v>1949</v>
      </c>
      <c r="N52" s="387">
        <v>1832</v>
      </c>
      <c r="O52" s="387">
        <v>0</v>
      </c>
      <c r="P52" s="484">
        <v>0</v>
      </c>
      <c r="Q52" s="387">
        <v>128680</v>
      </c>
      <c r="R52" s="387">
        <f t="shared" si="6"/>
        <v>264299</v>
      </c>
    </row>
    <row r="53" spans="1:18" x14ac:dyDescent="0.25">
      <c r="A53" s="1200"/>
      <c r="B53" s="387" t="s">
        <v>827</v>
      </c>
      <c r="C53" s="387">
        <v>597</v>
      </c>
      <c r="D53" s="387">
        <v>0</v>
      </c>
      <c r="E53" s="387">
        <v>0</v>
      </c>
      <c r="F53" s="387">
        <v>0</v>
      </c>
      <c r="G53" s="387">
        <v>41</v>
      </c>
      <c r="H53" s="387">
        <v>644</v>
      </c>
      <c r="I53" s="387">
        <v>1108</v>
      </c>
      <c r="J53" s="387">
        <v>483</v>
      </c>
      <c r="K53" s="387">
        <v>5644</v>
      </c>
      <c r="L53" s="387">
        <v>477</v>
      </c>
      <c r="M53" s="387">
        <v>0</v>
      </c>
      <c r="N53" s="387">
        <v>126</v>
      </c>
      <c r="O53" s="387">
        <v>0</v>
      </c>
      <c r="P53" s="484">
        <v>0</v>
      </c>
      <c r="Q53" s="387">
        <v>37289</v>
      </c>
      <c r="R53" s="387">
        <f t="shared" si="6"/>
        <v>46409</v>
      </c>
    </row>
    <row r="54" spans="1:18" ht="15.75" x14ac:dyDescent="0.25">
      <c r="A54" s="1199" t="s">
        <v>176</v>
      </c>
      <c r="B54" s="491" t="s">
        <v>93</v>
      </c>
      <c r="C54" s="492">
        <f t="shared" ref="C54:Q54" si="10">SUM(C55:C59)</f>
        <v>11966</v>
      </c>
      <c r="D54" s="492">
        <f t="shared" si="10"/>
        <v>32655</v>
      </c>
      <c r="E54" s="492">
        <f t="shared" si="10"/>
        <v>80784</v>
      </c>
      <c r="F54" s="492">
        <f t="shared" si="10"/>
        <v>36839</v>
      </c>
      <c r="G54" s="492">
        <f t="shared" si="10"/>
        <v>66093</v>
      </c>
      <c r="H54" s="492">
        <f t="shared" si="10"/>
        <v>175588</v>
      </c>
      <c r="I54" s="492">
        <f t="shared" si="10"/>
        <v>167153</v>
      </c>
      <c r="J54" s="492">
        <f t="shared" si="10"/>
        <v>74482</v>
      </c>
      <c r="K54" s="492">
        <f t="shared" si="10"/>
        <v>193210</v>
      </c>
      <c r="L54" s="492">
        <f t="shared" si="10"/>
        <v>57586</v>
      </c>
      <c r="M54" s="491">
        <f t="shared" si="10"/>
        <v>12310</v>
      </c>
      <c r="N54" s="492">
        <f t="shared" si="10"/>
        <v>54326</v>
      </c>
      <c r="O54" s="492">
        <f t="shared" si="10"/>
        <v>7603</v>
      </c>
      <c r="P54" s="492">
        <f t="shared" si="10"/>
        <v>14210</v>
      </c>
      <c r="Q54" s="492">
        <f t="shared" si="10"/>
        <v>1000630</v>
      </c>
      <c r="R54" s="492">
        <f>SUM(C54:Q54)</f>
        <v>1985435</v>
      </c>
    </row>
    <row r="55" spans="1:18" x14ac:dyDescent="0.25">
      <c r="A55" s="1197"/>
      <c r="B55" s="387" t="s">
        <v>57</v>
      </c>
      <c r="C55" s="387">
        <v>7145</v>
      </c>
      <c r="D55" s="387">
        <v>16472</v>
      </c>
      <c r="E55" s="387">
        <v>48996</v>
      </c>
      <c r="F55" s="387">
        <v>20259</v>
      </c>
      <c r="G55" s="387">
        <v>33904</v>
      </c>
      <c r="H55" s="387">
        <v>64894</v>
      </c>
      <c r="I55" s="387">
        <v>113351</v>
      </c>
      <c r="J55" s="387">
        <v>34217</v>
      </c>
      <c r="K55" s="387">
        <v>90289</v>
      </c>
      <c r="L55" s="387">
        <v>16529</v>
      </c>
      <c r="M55" s="387">
        <v>7509</v>
      </c>
      <c r="N55" s="387">
        <v>15989</v>
      </c>
      <c r="O55" s="387">
        <v>2089</v>
      </c>
      <c r="P55" s="484">
        <v>7817</v>
      </c>
      <c r="Q55" s="387">
        <v>459386</v>
      </c>
      <c r="R55" s="387">
        <f t="shared" si="6"/>
        <v>938846</v>
      </c>
    </row>
    <row r="56" spans="1:18" x14ac:dyDescent="0.25">
      <c r="A56" s="1197"/>
      <c r="B56" s="387" t="s">
        <v>58</v>
      </c>
      <c r="C56" s="387">
        <v>4383</v>
      </c>
      <c r="D56" s="387">
        <v>9889</v>
      </c>
      <c r="E56" s="387">
        <v>22869</v>
      </c>
      <c r="F56" s="387">
        <v>12371</v>
      </c>
      <c r="G56" s="387">
        <v>22961</v>
      </c>
      <c r="H56" s="387">
        <v>36620</v>
      </c>
      <c r="I56" s="387">
        <v>25107</v>
      </c>
      <c r="J56" s="387">
        <v>29104</v>
      </c>
      <c r="K56" s="387">
        <v>63100</v>
      </c>
      <c r="L56" s="387">
        <v>24019</v>
      </c>
      <c r="M56" s="387">
        <v>2149</v>
      </c>
      <c r="N56" s="387">
        <v>35654</v>
      </c>
      <c r="O56" s="387">
        <v>3680</v>
      </c>
      <c r="P56" s="484">
        <v>6393</v>
      </c>
      <c r="Q56" s="387">
        <v>223090</v>
      </c>
      <c r="R56" s="387">
        <f t="shared" si="6"/>
        <v>521389</v>
      </c>
    </row>
    <row r="57" spans="1:18" x14ac:dyDescent="0.25">
      <c r="A57" s="1197"/>
      <c r="B57" s="387" t="s">
        <v>825</v>
      </c>
      <c r="C57" s="387">
        <v>290</v>
      </c>
      <c r="D57" s="387">
        <v>4694</v>
      </c>
      <c r="E57" s="387">
        <v>6722</v>
      </c>
      <c r="F57" s="387">
        <v>2974</v>
      </c>
      <c r="G57" s="387">
        <v>5582</v>
      </c>
      <c r="H57" s="387">
        <v>2974</v>
      </c>
      <c r="I57" s="387">
        <v>7966</v>
      </c>
      <c r="J57" s="387">
        <v>4743</v>
      </c>
      <c r="K57" s="387">
        <v>19932</v>
      </c>
      <c r="L57" s="387">
        <v>11315</v>
      </c>
      <c r="M57" s="387">
        <v>598</v>
      </c>
      <c r="N57" s="387">
        <v>893</v>
      </c>
      <c r="O57" s="387">
        <v>1834</v>
      </c>
      <c r="P57" s="484">
        <v>0</v>
      </c>
      <c r="Q57" s="387">
        <v>170864</v>
      </c>
      <c r="R57" s="387">
        <f t="shared" si="6"/>
        <v>241381</v>
      </c>
    </row>
    <row r="58" spans="1:18" x14ac:dyDescent="0.25">
      <c r="A58" s="1197"/>
      <c r="B58" s="387" t="s">
        <v>826</v>
      </c>
      <c r="C58" s="387">
        <v>0</v>
      </c>
      <c r="D58" s="387">
        <v>1600</v>
      </c>
      <c r="E58" s="387">
        <v>2197</v>
      </c>
      <c r="F58" s="387">
        <v>1235</v>
      </c>
      <c r="G58" s="387">
        <v>3631</v>
      </c>
      <c r="H58" s="387">
        <v>70204</v>
      </c>
      <c r="I58" s="387">
        <v>20136</v>
      </c>
      <c r="J58" s="387">
        <v>5963</v>
      </c>
      <c r="K58" s="387">
        <v>15774</v>
      </c>
      <c r="L58" s="387">
        <v>5357</v>
      </c>
      <c r="M58" s="387">
        <v>2054</v>
      </c>
      <c r="N58" s="387">
        <v>1715</v>
      </c>
      <c r="O58" s="387">
        <v>0</v>
      </c>
      <c r="P58" s="484">
        <v>0</v>
      </c>
      <c r="Q58" s="387">
        <v>112627</v>
      </c>
      <c r="R58" s="387">
        <f t="shared" si="6"/>
        <v>242493</v>
      </c>
    </row>
    <row r="59" spans="1:18" x14ac:dyDescent="0.25">
      <c r="A59" s="1198"/>
      <c r="B59" s="493" t="s">
        <v>827</v>
      </c>
      <c r="C59" s="493">
        <v>148</v>
      </c>
      <c r="D59" s="493">
        <v>0</v>
      </c>
      <c r="E59" s="493">
        <v>0</v>
      </c>
      <c r="F59" s="493">
        <v>0</v>
      </c>
      <c r="G59" s="493">
        <v>15</v>
      </c>
      <c r="H59" s="493">
        <v>896</v>
      </c>
      <c r="I59" s="493">
        <v>593</v>
      </c>
      <c r="J59" s="493">
        <v>455</v>
      </c>
      <c r="K59" s="493">
        <v>4115</v>
      </c>
      <c r="L59" s="493">
        <v>366</v>
      </c>
      <c r="M59" s="493">
        <v>0</v>
      </c>
      <c r="N59" s="493">
        <v>75</v>
      </c>
      <c r="O59" s="493">
        <v>0</v>
      </c>
      <c r="P59" s="494">
        <v>0</v>
      </c>
      <c r="Q59" s="493">
        <v>34663</v>
      </c>
      <c r="R59" s="493">
        <f t="shared" si="6"/>
        <v>41326</v>
      </c>
    </row>
    <row r="60" spans="1:18" ht="15.75" x14ac:dyDescent="0.25">
      <c r="A60" s="1196" t="s">
        <v>177</v>
      </c>
      <c r="B60" s="491" t="s">
        <v>93</v>
      </c>
      <c r="C60" s="492">
        <f t="shared" ref="C60:Q60" si="11">SUM(C61:C65)</f>
        <v>10067</v>
      </c>
      <c r="D60" s="492">
        <f t="shared" si="11"/>
        <v>33824</v>
      </c>
      <c r="E60" s="492">
        <f t="shared" si="11"/>
        <v>90243</v>
      </c>
      <c r="F60" s="492">
        <f t="shared" si="11"/>
        <v>65899</v>
      </c>
      <c r="G60" s="492">
        <f t="shared" si="11"/>
        <v>43300</v>
      </c>
      <c r="H60" s="492">
        <f t="shared" si="11"/>
        <v>173813</v>
      </c>
      <c r="I60" s="492">
        <f t="shared" si="11"/>
        <v>191614</v>
      </c>
      <c r="J60" s="492">
        <f t="shared" si="11"/>
        <v>74644</v>
      </c>
      <c r="K60" s="492">
        <f t="shared" si="11"/>
        <v>195630</v>
      </c>
      <c r="L60" s="492">
        <f t="shared" si="11"/>
        <v>59662</v>
      </c>
      <c r="M60" s="491">
        <f t="shared" si="11"/>
        <v>11824</v>
      </c>
      <c r="N60" s="492">
        <f t="shared" si="11"/>
        <v>58657</v>
      </c>
      <c r="O60" s="492">
        <f t="shared" si="11"/>
        <v>7275</v>
      </c>
      <c r="P60" s="492">
        <f t="shared" si="11"/>
        <v>22258</v>
      </c>
      <c r="Q60" s="492">
        <f t="shared" si="11"/>
        <v>1172853</v>
      </c>
      <c r="R60" s="492">
        <f>SUM(C60:Q60)</f>
        <v>2211563</v>
      </c>
    </row>
    <row r="61" spans="1:18" x14ac:dyDescent="0.25">
      <c r="A61" s="1197"/>
      <c r="B61" s="387" t="s">
        <v>57</v>
      </c>
      <c r="C61" s="387">
        <v>5514</v>
      </c>
      <c r="D61" s="387">
        <v>18323</v>
      </c>
      <c r="E61" s="387">
        <v>55440</v>
      </c>
      <c r="F61" s="387">
        <v>50165</v>
      </c>
      <c r="G61" s="387">
        <v>24070</v>
      </c>
      <c r="H61" s="387">
        <v>63497</v>
      </c>
      <c r="I61" s="387">
        <v>130168</v>
      </c>
      <c r="J61" s="387">
        <v>32980</v>
      </c>
      <c r="K61" s="387">
        <v>90765</v>
      </c>
      <c r="L61" s="387">
        <v>16478</v>
      </c>
      <c r="M61" s="387">
        <v>6641</v>
      </c>
      <c r="N61" s="387">
        <v>17356</v>
      </c>
      <c r="O61" s="387">
        <v>2236</v>
      </c>
      <c r="P61" s="484">
        <v>10042</v>
      </c>
      <c r="Q61" s="387">
        <v>551019</v>
      </c>
      <c r="R61" s="387">
        <f t="shared" ref="R61:R65" si="12">SUM(C61:Q61)</f>
        <v>1074694</v>
      </c>
    </row>
    <row r="62" spans="1:18" x14ac:dyDescent="0.25">
      <c r="A62" s="1197"/>
      <c r="B62" s="387" t="s">
        <v>58</v>
      </c>
      <c r="C62" s="387">
        <v>3882</v>
      </c>
      <c r="D62" s="387">
        <v>10133</v>
      </c>
      <c r="E62" s="387">
        <v>27040</v>
      </c>
      <c r="F62" s="387">
        <v>12192</v>
      </c>
      <c r="G62" s="387">
        <v>14472</v>
      </c>
      <c r="H62" s="387">
        <v>33566</v>
      </c>
      <c r="I62" s="387">
        <v>32289</v>
      </c>
      <c r="J62" s="387">
        <v>30699</v>
      </c>
      <c r="K62" s="387">
        <v>57893</v>
      </c>
      <c r="L62" s="387">
        <v>25375</v>
      </c>
      <c r="M62" s="387">
        <v>2356</v>
      </c>
      <c r="N62" s="387">
        <v>37613</v>
      </c>
      <c r="O62" s="387">
        <v>3072</v>
      </c>
      <c r="P62" s="484">
        <v>12209</v>
      </c>
      <c r="Q62" s="387">
        <v>262210</v>
      </c>
      <c r="R62" s="387">
        <f t="shared" si="12"/>
        <v>565001</v>
      </c>
    </row>
    <row r="63" spans="1:18" x14ac:dyDescent="0.25">
      <c r="A63" s="1197"/>
      <c r="B63" s="387" t="s">
        <v>825</v>
      </c>
      <c r="C63" s="387">
        <v>167</v>
      </c>
      <c r="D63" s="387">
        <v>3798</v>
      </c>
      <c r="E63" s="387">
        <v>5470</v>
      </c>
      <c r="F63" s="387">
        <v>2133</v>
      </c>
      <c r="G63" s="387">
        <v>2649</v>
      </c>
      <c r="H63" s="387">
        <v>2882</v>
      </c>
      <c r="I63" s="387">
        <v>6132</v>
      </c>
      <c r="J63" s="387">
        <v>3598</v>
      </c>
      <c r="K63" s="387">
        <v>17483</v>
      </c>
      <c r="L63" s="387">
        <v>10810</v>
      </c>
      <c r="M63" s="387">
        <v>556</v>
      </c>
      <c r="N63" s="387">
        <v>1162</v>
      </c>
      <c r="O63" s="387">
        <v>1967</v>
      </c>
      <c r="P63" s="484">
        <v>7</v>
      </c>
      <c r="Q63" s="387">
        <v>178072</v>
      </c>
      <c r="R63" s="387">
        <f t="shared" si="12"/>
        <v>236886</v>
      </c>
    </row>
    <row r="64" spans="1:18" x14ac:dyDescent="0.25">
      <c r="A64" s="1197"/>
      <c r="B64" s="387" t="s">
        <v>826</v>
      </c>
      <c r="C64" s="387">
        <v>121</v>
      </c>
      <c r="D64" s="387">
        <v>1570</v>
      </c>
      <c r="E64" s="387">
        <v>2293</v>
      </c>
      <c r="F64" s="387">
        <v>1409</v>
      </c>
      <c r="G64" s="387">
        <v>2109</v>
      </c>
      <c r="H64" s="387">
        <v>73313</v>
      </c>
      <c r="I64" s="387">
        <v>21935</v>
      </c>
      <c r="J64" s="387">
        <v>6559</v>
      </c>
      <c r="K64" s="387">
        <v>20868</v>
      </c>
      <c r="L64" s="387">
        <v>6288</v>
      </c>
      <c r="M64" s="387">
        <v>2271</v>
      </c>
      <c r="N64" s="387">
        <v>2342</v>
      </c>
      <c r="O64" s="387">
        <v>0</v>
      </c>
      <c r="P64" s="484">
        <v>0</v>
      </c>
      <c r="Q64" s="387">
        <v>136550</v>
      </c>
      <c r="R64" s="387">
        <f t="shared" si="12"/>
        <v>277628</v>
      </c>
    </row>
    <row r="65" spans="1:18" x14ac:dyDescent="0.25">
      <c r="A65" s="1198"/>
      <c r="B65" s="493" t="s">
        <v>827</v>
      </c>
      <c r="C65" s="493">
        <v>383</v>
      </c>
      <c r="D65" s="493">
        <v>0</v>
      </c>
      <c r="E65" s="493">
        <v>0</v>
      </c>
      <c r="F65" s="493">
        <v>0</v>
      </c>
      <c r="G65" s="493">
        <v>0</v>
      </c>
      <c r="H65" s="493">
        <v>555</v>
      </c>
      <c r="I65" s="493">
        <v>1090</v>
      </c>
      <c r="J65" s="493">
        <v>808</v>
      </c>
      <c r="K65" s="493">
        <v>8621</v>
      </c>
      <c r="L65" s="493">
        <v>711</v>
      </c>
      <c r="M65" s="493">
        <v>0</v>
      </c>
      <c r="N65" s="493">
        <v>184</v>
      </c>
      <c r="O65" s="493">
        <v>0</v>
      </c>
      <c r="P65" s="494">
        <v>0</v>
      </c>
      <c r="Q65" s="493">
        <v>45002</v>
      </c>
      <c r="R65" s="493">
        <f t="shared" si="12"/>
        <v>57354</v>
      </c>
    </row>
    <row r="66" spans="1:18" ht="15.75" x14ac:dyDescent="0.25">
      <c r="A66" s="1196" t="s">
        <v>178</v>
      </c>
      <c r="B66" s="491" t="s">
        <v>93</v>
      </c>
      <c r="C66" s="492">
        <f t="shared" ref="C66:Q66" si="13">SUM(C67:C71)</f>
        <v>10620</v>
      </c>
      <c r="D66" s="492">
        <f t="shared" si="13"/>
        <v>36077</v>
      </c>
      <c r="E66" s="492">
        <f t="shared" si="13"/>
        <v>80352</v>
      </c>
      <c r="F66" s="492">
        <f t="shared" si="13"/>
        <v>38389</v>
      </c>
      <c r="G66" s="492">
        <f t="shared" si="13"/>
        <v>30401</v>
      </c>
      <c r="H66" s="492">
        <f t="shared" si="13"/>
        <v>189354</v>
      </c>
      <c r="I66" s="492">
        <f t="shared" si="13"/>
        <v>191282</v>
      </c>
      <c r="J66" s="492">
        <f t="shared" si="13"/>
        <v>86265</v>
      </c>
      <c r="K66" s="492">
        <f t="shared" si="13"/>
        <v>198572</v>
      </c>
      <c r="L66" s="492">
        <f t="shared" si="13"/>
        <v>68329</v>
      </c>
      <c r="M66" s="491">
        <f t="shared" si="13"/>
        <v>16829</v>
      </c>
      <c r="N66" s="492">
        <f t="shared" si="13"/>
        <v>60520</v>
      </c>
      <c r="O66" s="492">
        <f t="shared" si="13"/>
        <v>8392</v>
      </c>
      <c r="P66" s="492">
        <f t="shared" si="13"/>
        <v>20459</v>
      </c>
      <c r="Q66" s="492">
        <f t="shared" si="13"/>
        <v>1040643</v>
      </c>
      <c r="R66" s="492">
        <f>SUM(C66:Q66)</f>
        <v>2076484</v>
      </c>
    </row>
    <row r="67" spans="1:18" x14ac:dyDescent="0.25">
      <c r="A67" s="1197"/>
      <c r="B67" s="387" t="s">
        <v>57</v>
      </c>
      <c r="C67" s="387">
        <v>4845</v>
      </c>
      <c r="D67" s="387">
        <v>18427</v>
      </c>
      <c r="E67" s="387">
        <v>48627</v>
      </c>
      <c r="F67" s="387">
        <v>23111</v>
      </c>
      <c r="G67" s="387">
        <v>14386</v>
      </c>
      <c r="H67" s="387">
        <v>75593</v>
      </c>
      <c r="I67" s="387">
        <v>128409</v>
      </c>
      <c r="J67" s="387">
        <v>40854</v>
      </c>
      <c r="K67" s="387">
        <v>94211</v>
      </c>
      <c r="L67" s="387">
        <v>18873</v>
      </c>
      <c r="M67" s="387">
        <v>10662</v>
      </c>
      <c r="N67" s="387">
        <v>18171</v>
      </c>
      <c r="O67" s="387">
        <v>3195</v>
      </c>
      <c r="P67" s="484">
        <v>9914</v>
      </c>
      <c r="Q67" s="387">
        <v>463968</v>
      </c>
      <c r="R67" s="387">
        <f t="shared" ref="R67:R71" si="14">SUM(C67:Q67)</f>
        <v>973246</v>
      </c>
    </row>
    <row r="68" spans="1:18" x14ac:dyDescent="0.25">
      <c r="A68" s="1197"/>
      <c r="B68" s="387" t="s">
        <v>58</v>
      </c>
      <c r="C68" s="387">
        <v>5078</v>
      </c>
      <c r="D68" s="387">
        <v>11585</v>
      </c>
      <c r="E68" s="387">
        <v>23582</v>
      </c>
      <c r="F68" s="387">
        <v>10347</v>
      </c>
      <c r="G68" s="387">
        <v>10336</v>
      </c>
      <c r="H68" s="387">
        <v>36722</v>
      </c>
      <c r="I68" s="387">
        <v>29937</v>
      </c>
      <c r="J68" s="387">
        <v>34178</v>
      </c>
      <c r="K68" s="387">
        <v>63329</v>
      </c>
      <c r="L68" s="387">
        <v>30584</v>
      </c>
      <c r="M68" s="387">
        <v>2696</v>
      </c>
      <c r="N68" s="387">
        <v>38971</v>
      </c>
      <c r="O68" s="387">
        <v>3642</v>
      </c>
      <c r="P68" s="484">
        <v>10536</v>
      </c>
      <c r="Q68" s="387">
        <v>239129</v>
      </c>
      <c r="R68" s="387">
        <f t="shared" si="14"/>
        <v>550652</v>
      </c>
    </row>
    <row r="69" spans="1:18" x14ac:dyDescent="0.25">
      <c r="A69" s="1197"/>
      <c r="B69" s="387" t="s">
        <v>825</v>
      </c>
      <c r="C69" s="387">
        <v>198</v>
      </c>
      <c r="D69" s="387">
        <v>4490</v>
      </c>
      <c r="E69" s="387">
        <v>6089</v>
      </c>
      <c r="F69" s="387">
        <v>3367</v>
      </c>
      <c r="G69" s="387">
        <v>4198</v>
      </c>
      <c r="H69" s="387">
        <v>3213</v>
      </c>
      <c r="I69" s="387">
        <v>6920</v>
      </c>
      <c r="J69" s="387">
        <v>2895</v>
      </c>
      <c r="K69" s="387">
        <v>20124</v>
      </c>
      <c r="L69" s="387">
        <v>11810</v>
      </c>
      <c r="M69" s="387">
        <v>679</v>
      </c>
      <c r="N69" s="387">
        <v>1026</v>
      </c>
      <c r="O69" s="387">
        <v>1555</v>
      </c>
      <c r="P69" s="484">
        <v>9</v>
      </c>
      <c r="Q69" s="387">
        <v>162035</v>
      </c>
      <c r="R69" s="387">
        <f t="shared" si="14"/>
        <v>228608</v>
      </c>
    </row>
    <row r="70" spans="1:18" x14ac:dyDescent="0.25">
      <c r="A70" s="1197"/>
      <c r="B70" s="387" t="s">
        <v>826</v>
      </c>
      <c r="C70" s="387">
        <v>76</v>
      </c>
      <c r="D70" s="387">
        <v>1575</v>
      </c>
      <c r="E70" s="387">
        <v>2050</v>
      </c>
      <c r="F70" s="387">
        <v>1564</v>
      </c>
      <c r="G70" s="387">
        <v>1481</v>
      </c>
      <c r="H70" s="387">
        <v>73092</v>
      </c>
      <c r="I70" s="387">
        <v>25006</v>
      </c>
      <c r="J70" s="387">
        <v>7566</v>
      </c>
      <c r="K70" s="387">
        <v>18220</v>
      </c>
      <c r="L70" s="387">
        <v>6868</v>
      </c>
      <c r="M70" s="387">
        <v>2792</v>
      </c>
      <c r="N70" s="387">
        <v>2206</v>
      </c>
      <c r="O70" s="387">
        <v>0</v>
      </c>
      <c r="P70" s="484">
        <v>0</v>
      </c>
      <c r="Q70" s="387">
        <v>140452</v>
      </c>
      <c r="R70" s="387">
        <f t="shared" si="14"/>
        <v>282948</v>
      </c>
    </row>
    <row r="71" spans="1:18" x14ac:dyDescent="0.25">
      <c r="A71" s="1198"/>
      <c r="B71" s="493" t="s">
        <v>827</v>
      </c>
      <c r="C71" s="493">
        <v>423</v>
      </c>
      <c r="D71" s="493">
        <v>0</v>
      </c>
      <c r="E71" s="493">
        <v>4</v>
      </c>
      <c r="F71" s="493">
        <v>0</v>
      </c>
      <c r="G71" s="493">
        <v>0</v>
      </c>
      <c r="H71" s="493">
        <v>734</v>
      </c>
      <c r="I71" s="493">
        <v>1010</v>
      </c>
      <c r="J71" s="493">
        <v>772</v>
      </c>
      <c r="K71" s="493">
        <v>2688</v>
      </c>
      <c r="L71" s="493">
        <v>194</v>
      </c>
      <c r="M71" s="493">
        <v>0</v>
      </c>
      <c r="N71" s="493">
        <v>146</v>
      </c>
      <c r="O71" s="493">
        <v>0</v>
      </c>
      <c r="P71" s="494">
        <v>0</v>
      </c>
      <c r="Q71" s="493">
        <v>35059</v>
      </c>
      <c r="R71" s="493">
        <f t="shared" si="14"/>
        <v>41030</v>
      </c>
    </row>
    <row r="72" spans="1:18" ht="15.75" x14ac:dyDescent="0.25">
      <c r="A72" s="1196" t="s">
        <v>179</v>
      </c>
      <c r="B72" s="491" t="s">
        <v>93</v>
      </c>
      <c r="C72" s="492">
        <f t="shared" ref="C72:Q72" si="15">SUM(C73:C77)</f>
        <v>14349</v>
      </c>
      <c r="D72" s="492">
        <f t="shared" si="15"/>
        <v>31149</v>
      </c>
      <c r="E72" s="492">
        <f t="shared" si="15"/>
        <v>93247</v>
      </c>
      <c r="F72" s="492">
        <f t="shared" si="15"/>
        <v>37750</v>
      </c>
      <c r="G72" s="492">
        <f t="shared" si="15"/>
        <v>41122</v>
      </c>
      <c r="H72" s="492">
        <f t="shared" si="15"/>
        <v>191428</v>
      </c>
      <c r="I72" s="492">
        <f t="shared" si="15"/>
        <v>192129</v>
      </c>
      <c r="J72" s="492">
        <f t="shared" si="15"/>
        <v>92297</v>
      </c>
      <c r="K72" s="492">
        <f t="shared" si="15"/>
        <v>205555</v>
      </c>
      <c r="L72" s="492">
        <f t="shared" si="15"/>
        <v>69634</v>
      </c>
      <c r="M72" s="491">
        <f t="shared" si="15"/>
        <v>14502</v>
      </c>
      <c r="N72" s="492">
        <f t="shared" si="15"/>
        <v>54948</v>
      </c>
      <c r="O72" s="492">
        <f t="shared" si="15"/>
        <v>9176</v>
      </c>
      <c r="P72" s="492">
        <f t="shared" si="15"/>
        <v>18030</v>
      </c>
      <c r="Q72" s="492">
        <f t="shared" si="15"/>
        <v>1186595</v>
      </c>
      <c r="R72" s="492">
        <f>SUM(C72:Q72)</f>
        <v>2251911</v>
      </c>
    </row>
    <row r="73" spans="1:18" x14ac:dyDescent="0.25">
      <c r="A73" s="1197"/>
      <c r="B73" s="387" t="s">
        <v>57</v>
      </c>
      <c r="C73" s="387">
        <v>8378</v>
      </c>
      <c r="D73" s="387">
        <v>15376</v>
      </c>
      <c r="E73" s="387">
        <v>56104</v>
      </c>
      <c r="F73" s="387">
        <v>22873</v>
      </c>
      <c r="G73" s="387">
        <v>21469</v>
      </c>
      <c r="H73" s="387">
        <v>73199</v>
      </c>
      <c r="I73" s="387">
        <v>121919</v>
      </c>
      <c r="J73" s="387">
        <v>46749</v>
      </c>
      <c r="K73" s="387">
        <v>92878</v>
      </c>
      <c r="L73" s="387">
        <v>20578</v>
      </c>
      <c r="M73" s="387">
        <v>8542</v>
      </c>
      <c r="N73" s="387">
        <v>16559</v>
      </c>
      <c r="O73" s="387">
        <v>2622</v>
      </c>
      <c r="P73" s="484">
        <v>9693</v>
      </c>
      <c r="Q73" s="387">
        <v>559499</v>
      </c>
      <c r="R73" s="387">
        <f t="shared" ref="R73:R77" si="16">SUM(C73:Q73)</f>
        <v>1076438</v>
      </c>
    </row>
    <row r="74" spans="1:18" x14ac:dyDescent="0.25">
      <c r="A74" s="1197"/>
      <c r="B74" s="387" t="s">
        <v>58</v>
      </c>
      <c r="C74" s="387">
        <v>4262</v>
      </c>
      <c r="D74" s="387">
        <v>9815</v>
      </c>
      <c r="E74" s="387">
        <v>28811</v>
      </c>
      <c r="F74" s="387">
        <v>11002</v>
      </c>
      <c r="G74" s="387">
        <v>12735</v>
      </c>
      <c r="H74" s="387">
        <v>38638</v>
      </c>
      <c r="I74" s="387">
        <v>38628</v>
      </c>
      <c r="J74" s="387">
        <v>33019</v>
      </c>
      <c r="K74" s="387">
        <v>69408</v>
      </c>
      <c r="L74" s="387">
        <v>30493</v>
      </c>
      <c r="M74" s="387">
        <v>2864</v>
      </c>
      <c r="N74" s="387">
        <v>35658</v>
      </c>
      <c r="O74" s="387">
        <v>4744</v>
      </c>
      <c r="P74" s="484">
        <v>8316</v>
      </c>
      <c r="Q74" s="387">
        <v>263517</v>
      </c>
      <c r="R74" s="387">
        <f t="shared" si="16"/>
        <v>591910</v>
      </c>
    </row>
    <row r="75" spans="1:18" x14ac:dyDescent="0.25">
      <c r="A75" s="1197"/>
      <c r="B75" s="387" t="s">
        <v>825</v>
      </c>
      <c r="C75" s="387">
        <v>371</v>
      </c>
      <c r="D75" s="387">
        <v>4718</v>
      </c>
      <c r="E75" s="387">
        <v>6212</v>
      </c>
      <c r="F75" s="387">
        <v>2913</v>
      </c>
      <c r="G75" s="387">
        <v>4955</v>
      </c>
      <c r="H75" s="387">
        <v>2995</v>
      </c>
      <c r="I75" s="387">
        <v>8021</v>
      </c>
      <c r="J75" s="387">
        <v>5505</v>
      </c>
      <c r="K75" s="387">
        <v>19328</v>
      </c>
      <c r="L75" s="387">
        <v>12133</v>
      </c>
      <c r="M75" s="387">
        <v>482</v>
      </c>
      <c r="N75" s="387">
        <v>1112</v>
      </c>
      <c r="O75" s="387">
        <v>1810</v>
      </c>
      <c r="P75" s="484">
        <v>21</v>
      </c>
      <c r="Q75" s="387">
        <v>177953</v>
      </c>
      <c r="R75" s="387">
        <f t="shared" si="16"/>
        <v>248529</v>
      </c>
    </row>
    <row r="76" spans="1:18" x14ac:dyDescent="0.25">
      <c r="A76" s="1197"/>
      <c r="B76" s="387" t="s">
        <v>826</v>
      </c>
      <c r="C76" s="387">
        <v>28</v>
      </c>
      <c r="D76" s="387">
        <v>1240</v>
      </c>
      <c r="E76" s="387">
        <v>2120</v>
      </c>
      <c r="F76" s="387">
        <v>962</v>
      </c>
      <c r="G76" s="387">
        <v>1942</v>
      </c>
      <c r="H76" s="387">
        <v>75889</v>
      </c>
      <c r="I76" s="387">
        <v>22626</v>
      </c>
      <c r="J76" s="387">
        <v>6305</v>
      </c>
      <c r="K76" s="387">
        <v>20233</v>
      </c>
      <c r="L76" s="387">
        <v>6219</v>
      </c>
      <c r="M76" s="387">
        <v>2614</v>
      </c>
      <c r="N76" s="387">
        <v>1533</v>
      </c>
      <c r="O76" s="387">
        <v>0</v>
      </c>
      <c r="P76" s="484">
        <v>0</v>
      </c>
      <c r="Q76" s="387">
        <v>137944</v>
      </c>
      <c r="R76" s="387">
        <f t="shared" si="16"/>
        <v>279655</v>
      </c>
    </row>
    <row r="77" spans="1:18" x14ac:dyDescent="0.25">
      <c r="A77" s="1198"/>
      <c r="B77" s="493" t="s">
        <v>827</v>
      </c>
      <c r="C77" s="493">
        <v>1310</v>
      </c>
      <c r="D77" s="493">
        <v>0</v>
      </c>
      <c r="E77" s="493">
        <v>0</v>
      </c>
      <c r="F77" s="493">
        <v>0</v>
      </c>
      <c r="G77" s="493">
        <v>21</v>
      </c>
      <c r="H77" s="493">
        <v>707</v>
      </c>
      <c r="I77" s="493">
        <v>935</v>
      </c>
      <c r="J77" s="493">
        <v>719</v>
      </c>
      <c r="K77" s="493">
        <v>3708</v>
      </c>
      <c r="L77" s="493">
        <v>211</v>
      </c>
      <c r="M77" s="493">
        <v>0</v>
      </c>
      <c r="N77" s="493">
        <v>86</v>
      </c>
      <c r="O77" s="493">
        <v>0</v>
      </c>
      <c r="P77" s="494">
        <v>0</v>
      </c>
      <c r="Q77" s="493">
        <v>47682</v>
      </c>
      <c r="R77" s="493">
        <f t="shared" si="16"/>
        <v>55379</v>
      </c>
    </row>
    <row r="78" spans="1:18" ht="15.75" x14ac:dyDescent="0.25">
      <c r="A78" s="1240" t="s">
        <v>180</v>
      </c>
      <c r="B78" s="491" t="s">
        <v>93</v>
      </c>
      <c r="C78" s="492">
        <f t="shared" ref="C78:Q78" si="17">SUM(C79:C83)</f>
        <v>10882</v>
      </c>
      <c r="D78" s="492">
        <f t="shared" si="17"/>
        <v>34177</v>
      </c>
      <c r="E78" s="492">
        <f t="shared" si="17"/>
        <v>94943</v>
      </c>
      <c r="F78" s="492">
        <f t="shared" si="17"/>
        <v>47009</v>
      </c>
      <c r="G78" s="492">
        <f t="shared" si="17"/>
        <v>47734</v>
      </c>
      <c r="H78" s="492">
        <f t="shared" si="17"/>
        <v>169135</v>
      </c>
      <c r="I78" s="492">
        <f t="shared" si="17"/>
        <v>185022</v>
      </c>
      <c r="J78" s="492">
        <f t="shared" si="17"/>
        <v>85606</v>
      </c>
      <c r="K78" s="492">
        <f t="shared" si="17"/>
        <v>238944</v>
      </c>
      <c r="L78" s="492">
        <f t="shared" si="17"/>
        <v>66606</v>
      </c>
      <c r="M78" s="491">
        <f t="shared" si="17"/>
        <v>15269</v>
      </c>
      <c r="N78" s="492">
        <f t="shared" si="17"/>
        <v>58536</v>
      </c>
      <c r="O78" s="492">
        <f t="shared" si="17"/>
        <v>7274</v>
      </c>
      <c r="P78" s="492">
        <f t="shared" si="17"/>
        <v>14500</v>
      </c>
      <c r="Q78" s="492">
        <f t="shared" si="17"/>
        <v>1204505</v>
      </c>
      <c r="R78" s="492">
        <f>SUM(C78:Q78)</f>
        <v>2280142</v>
      </c>
    </row>
    <row r="79" spans="1:18" x14ac:dyDescent="0.25">
      <c r="A79" s="1197"/>
      <c r="B79" s="387" t="s">
        <v>57</v>
      </c>
      <c r="C79" s="387">
        <v>5092</v>
      </c>
      <c r="D79" s="387">
        <v>16620</v>
      </c>
      <c r="E79" s="387">
        <v>51496</v>
      </c>
      <c r="F79" s="387">
        <v>26666</v>
      </c>
      <c r="G79" s="387">
        <v>19602</v>
      </c>
      <c r="H79" s="387">
        <v>70403</v>
      </c>
      <c r="I79" s="387">
        <v>115730</v>
      </c>
      <c r="J79" s="387">
        <v>37168</v>
      </c>
      <c r="K79" s="387">
        <v>124553</v>
      </c>
      <c r="L79" s="387">
        <v>17053</v>
      </c>
      <c r="M79" s="387">
        <v>8732</v>
      </c>
      <c r="N79" s="387">
        <v>17434</v>
      </c>
      <c r="O79" s="387">
        <v>2446</v>
      </c>
      <c r="P79" s="484">
        <v>8208</v>
      </c>
      <c r="Q79" s="387">
        <v>615736</v>
      </c>
      <c r="R79" s="387">
        <f t="shared" ref="R79:R83" si="18">SUM(C79:Q79)</f>
        <v>1136939</v>
      </c>
    </row>
    <row r="80" spans="1:18" x14ac:dyDescent="0.25">
      <c r="A80" s="1197"/>
      <c r="B80" s="387" t="s">
        <v>58</v>
      </c>
      <c r="C80" s="387">
        <v>4681</v>
      </c>
      <c r="D80" s="387">
        <v>10715</v>
      </c>
      <c r="E80" s="387">
        <v>35745</v>
      </c>
      <c r="F80" s="387">
        <v>15957</v>
      </c>
      <c r="G80" s="387">
        <v>19037</v>
      </c>
      <c r="H80" s="387">
        <v>37367</v>
      </c>
      <c r="I80" s="387">
        <v>38403</v>
      </c>
      <c r="J80" s="387">
        <v>36972</v>
      </c>
      <c r="K80" s="387">
        <v>71477</v>
      </c>
      <c r="L80" s="387">
        <v>32734</v>
      </c>
      <c r="M80" s="387">
        <v>2837</v>
      </c>
      <c r="N80" s="387">
        <v>38357</v>
      </c>
      <c r="O80" s="387">
        <v>3294</v>
      </c>
      <c r="P80" s="484">
        <v>6256</v>
      </c>
      <c r="Q80" s="387">
        <v>269542</v>
      </c>
      <c r="R80" s="387">
        <f t="shared" si="18"/>
        <v>623374</v>
      </c>
    </row>
    <row r="81" spans="1:18" x14ac:dyDescent="0.25">
      <c r="A81" s="1197"/>
      <c r="B81" s="387" t="s">
        <v>825</v>
      </c>
      <c r="C81" s="387">
        <v>238</v>
      </c>
      <c r="D81" s="387">
        <v>5459</v>
      </c>
      <c r="E81" s="387">
        <v>5929</v>
      </c>
      <c r="F81" s="387">
        <v>2847</v>
      </c>
      <c r="G81" s="387">
        <v>6515</v>
      </c>
      <c r="H81" s="387">
        <v>2850</v>
      </c>
      <c r="I81" s="387">
        <v>6942</v>
      </c>
      <c r="J81" s="387">
        <v>5254</v>
      </c>
      <c r="K81" s="387">
        <v>20360</v>
      </c>
      <c r="L81" s="387">
        <v>12423</v>
      </c>
      <c r="M81" s="387">
        <v>862</v>
      </c>
      <c r="N81" s="387">
        <v>961</v>
      </c>
      <c r="O81" s="387">
        <v>1534</v>
      </c>
      <c r="P81" s="484">
        <v>36</v>
      </c>
      <c r="Q81" s="387">
        <v>162213</v>
      </c>
      <c r="R81" s="387">
        <f t="shared" si="18"/>
        <v>234423</v>
      </c>
    </row>
    <row r="82" spans="1:18" x14ac:dyDescent="0.25">
      <c r="A82" s="1197"/>
      <c r="B82" s="387" t="s">
        <v>826</v>
      </c>
      <c r="C82" s="387">
        <v>16</v>
      </c>
      <c r="D82" s="387">
        <v>1383</v>
      </c>
      <c r="E82" s="387">
        <v>1773</v>
      </c>
      <c r="F82" s="387">
        <v>1539</v>
      </c>
      <c r="G82" s="387">
        <v>2580</v>
      </c>
      <c r="H82" s="387">
        <v>57749</v>
      </c>
      <c r="I82" s="387">
        <v>23045</v>
      </c>
      <c r="J82" s="387">
        <v>5633</v>
      </c>
      <c r="K82" s="387">
        <v>18312</v>
      </c>
      <c r="L82" s="387">
        <v>4335</v>
      </c>
      <c r="M82" s="387">
        <v>2838</v>
      </c>
      <c r="N82" s="387">
        <v>1728</v>
      </c>
      <c r="O82" s="387">
        <v>0</v>
      </c>
      <c r="P82" s="484">
        <v>0</v>
      </c>
      <c r="Q82" s="387">
        <v>120410</v>
      </c>
      <c r="R82" s="387">
        <f t="shared" si="18"/>
        <v>241341</v>
      </c>
    </row>
    <row r="83" spans="1:18" x14ac:dyDescent="0.25">
      <c r="A83" s="1198"/>
      <c r="B83" s="493" t="s">
        <v>827</v>
      </c>
      <c r="C83" s="493">
        <v>855</v>
      </c>
      <c r="D83" s="493">
        <v>0</v>
      </c>
      <c r="E83" s="493">
        <v>0</v>
      </c>
      <c r="F83" s="493">
        <v>0</v>
      </c>
      <c r="G83" s="493">
        <v>0</v>
      </c>
      <c r="H83" s="493">
        <v>766</v>
      </c>
      <c r="I83" s="493">
        <v>902</v>
      </c>
      <c r="J83" s="493">
        <v>579</v>
      </c>
      <c r="K83" s="493">
        <v>4242</v>
      </c>
      <c r="L83" s="493">
        <v>61</v>
      </c>
      <c r="M83" s="493">
        <v>0</v>
      </c>
      <c r="N83" s="493">
        <v>56</v>
      </c>
      <c r="O83" s="493">
        <v>0</v>
      </c>
      <c r="P83" s="494">
        <v>0</v>
      </c>
      <c r="Q83" s="493">
        <v>36604</v>
      </c>
      <c r="R83" s="493">
        <f t="shared" si="18"/>
        <v>44065</v>
      </c>
    </row>
    <row r="85" spans="1:18" x14ac:dyDescent="0.25">
      <c r="A85" s="26" t="s">
        <v>9</v>
      </c>
    </row>
  </sheetData>
  <mergeCells count="16">
    <mergeCell ref="A78:A83"/>
    <mergeCell ref="A72:A77"/>
    <mergeCell ref="A60:A65"/>
    <mergeCell ref="A54:A59"/>
    <mergeCell ref="A1:N1"/>
    <mergeCell ref="A2:N2"/>
    <mergeCell ref="A14:N14"/>
    <mergeCell ref="A15:N15"/>
    <mergeCell ref="A26:R26"/>
    <mergeCell ref="A27:R27"/>
    <mergeCell ref="A28:R28"/>
    <mergeCell ref="A30:A35"/>
    <mergeCell ref="A36:A41"/>
    <mergeCell ref="A42:A47"/>
    <mergeCell ref="A48:A53"/>
    <mergeCell ref="A66:A71"/>
  </mergeCells>
  <hyperlinks>
    <hyperlink ref="A13" location="INDICE!C3" display="Volver al Indice"/>
    <hyperlink ref="A85" location="INDICE!C3" display="Volver al Indice"/>
  </hyperlinks>
  <pageMargins left="0.7" right="0.7" top="0.75" bottom="0.75" header="0.3" footer="0.3"/>
  <pageSetup paperSize="14" scale="57" orientation="landscape" r:id="rId1"/>
  <rowBreaks count="1" manualBreakCount="1">
    <brk id="24"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A1:S58"/>
  <sheetViews>
    <sheetView showGridLines="0" topLeftCell="A28" zoomScale="85" zoomScaleNormal="85" workbookViewId="0">
      <selection activeCell="O33" sqref="O33"/>
    </sheetView>
  </sheetViews>
  <sheetFormatPr baseColWidth="10" defaultRowHeight="15" x14ac:dyDescent="0.25"/>
  <cols>
    <col min="1" max="1" width="28.140625" style="480" bestFit="1" customWidth="1"/>
    <col min="2" max="2" width="17.85546875" style="480" customWidth="1"/>
    <col min="3" max="3" width="14.5703125" style="480" customWidth="1"/>
    <col min="4" max="4" width="15.42578125" style="496" customWidth="1"/>
    <col min="5" max="5" width="15.7109375" style="496" customWidth="1"/>
    <col min="6" max="6" width="17.28515625" style="496" customWidth="1"/>
    <col min="7" max="7" width="14.85546875" style="496" customWidth="1"/>
    <col min="8" max="8" width="13.140625" style="496" customWidth="1"/>
    <col min="9" max="9" width="12.85546875" style="496" customWidth="1"/>
    <col min="10" max="10" width="12.42578125" style="496" customWidth="1"/>
    <col min="11" max="11" width="12.7109375" style="496" bestFit="1" customWidth="1"/>
    <col min="12" max="12" width="14.5703125" style="496" customWidth="1"/>
    <col min="13" max="13" width="12.140625" style="496" bestFit="1" customWidth="1"/>
    <col min="14" max="14" width="13.5703125" style="496" customWidth="1"/>
    <col min="15" max="15" width="14.85546875" style="496" customWidth="1"/>
    <col min="16" max="16" width="15.7109375" style="496" bestFit="1" customWidth="1"/>
    <col min="17" max="17" width="15" style="496" bestFit="1" customWidth="1"/>
    <col min="18" max="18" width="22.5703125" style="496" bestFit="1" customWidth="1"/>
    <col min="19" max="19" width="9.140625" style="496" bestFit="1" customWidth="1"/>
    <col min="20" max="16384" width="11.42578125" style="480"/>
  </cols>
  <sheetData>
    <row r="1" spans="1:16" x14ac:dyDescent="0.25">
      <c r="A1" s="1201" t="s">
        <v>9</v>
      </c>
      <c r="B1" s="1201"/>
      <c r="C1" s="1201"/>
      <c r="D1" s="1201"/>
      <c r="E1" s="1201"/>
      <c r="F1" s="1201"/>
      <c r="G1" s="1201"/>
      <c r="H1" s="1201"/>
      <c r="I1" s="1201"/>
      <c r="J1" s="1201"/>
      <c r="K1" s="1201"/>
      <c r="L1" s="1201"/>
      <c r="M1" s="1201"/>
      <c r="N1" s="1201"/>
      <c r="O1" s="487"/>
      <c r="P1" s="480"/>
    </row>
    <row r="2" spans="1:16" ht="15.75" x14ac:dyDescent="0.25">
      <c r="A2" s="1195" t="s">
        <v>831</v>
      </c>
      <c r="B2" s="1195"/>
      <c r="C2" s="1195"/>
      <c r="D2" s="1195"/>
      <c r="E2" s="1195"/>
      <c r="F2" s="1195"/>
      <c r="G2" s="1195"/>
      <c r="H2" s="1195"/>
      <c r="I2" s="1195"/>
      <c r="J2" s="1195"/>
      <c r="K2" s="1195"/>
      <c r="L2" s="1195"/>
      <c r="M2" s="1195"/>
      <c r="N2" s="1195"/>
      <c r="P2" s="480"/>
    </row>
    <row r="3" spans="1:16" ht="15.75" x14ac:dyDescent="0.25">
      <c r="A3" s="1195" t="s">
        <v>584</v>
      </c>
      <c r="B3" s="1195"/>
      <c r="C3" s="1195"/>
      <c r="D3" s="1195"/>
      <c r="E3" s="1195"/>
      <c r="F3" s="1195"/>
      <c r="G3" s="1195"/>
      <c r="H3" s="1195"/>
      <c r="I3" s="1195"/>
      <c r="J3" s="1195"/>
      <c r="K3" s="1195"/>
      <c r="L3" s="1195"/>
      <c r="M3" s="1195"/>
      <c r="N3" s="1195"/>
      <c r="P3" s="480"/>
    </row>
    <row r="4" spans="1:16" ht="15.75" x14ac:dyDescent="0.25">
      <c r="A4" s="1202" t="s">
        <v>95</v>
      </c>
      <c r="B4" s="1202"/>
      <c r="C4" s="1202"/>
      <c r="D4" s="1202"/>
      <c r="E4" s="1202"/>
      <c r="F4" s="1202"/>
      <c r="G4" s="1202"/>
      <c r="H4" s="1202"/>
      <c r="I4" s="1202"/>
      <c r="J4" s="1202"/>
      <c r="K4" s="1202"/>
      <c r="L4" s="1202"/>
      <c r="M4" s="1202"/>
      <c r="N4" s="1202"/>
      <c r="P4" s="480"/>
    </row>
    <row r="5" spans="1:16" ht="15.75" x14ac:dyDescent="0.25">
      <c r="A5" s="482" t="s">
        <v>56</v>
      </c>
      <c r="B5" s="482" t="s">
        <v>172</v>
      </c>
      <c r="C5" s="482" t="s">
        <v>173</v>
      </c>
      <c r="D5" s="482" t="s">
        <v>174</v>
      </c>
      <c r="E5" s="482" t="s">
        <v>175</v>
      </c>
      <c r="F5" s="482" t="s">
        <v>176</v>
      </c>
      <c r="G5" s="482" t="s">
        <v>177</v>
      </c>
      <c r="H5" s="482" t="s">
        <v>178</v>
      </c>
      <c r="I5" s="482" t="s">
        <v>179</v>
      </c>
      <c r="J5" s="482" t="s">
        <v>180</v>
      </c>
      <c r="K5" s="482" t="s">
        <v>181</v>
      </c>
      <c r="L5" s="482" t="s">
        <v>182</v>
      </c>
      <c r="M5" s="482" t="s">
        <v>183</v>
      </c>
      <c r="N5" s="482" t="s">
        <v>34</v>
      </c>
      <c r="P5" s="480"/>
    </row>
    <row r="6" spans="1:16" ht="15.75" x14ac:dyDescent="0.25">
      <c r="A6" s="483" t="s">
        <v>93</v>
      </c>
      <c r="B6" s="394">
        <f t="shared" ref="B6:J6" si="0">+B7+B8+B9+B10+B11</f>
        <v>27549786.934</v>
      </c>
      <c r="C6" s="394">
        <f t="shared" si="0"/>
        <v>23612298.012000002</v>
      </c>
      <c r="D6" s="394">
        <f t="shared" si="0"/>
        <v>27245598.065000001</v>
      </c>
      <c r="E6" s="394">
        <f t="shared" si="0"/>
        <v>27230896.094000001</v>
      </c>
      <c r="F6" s="394">
        <f t="shared" si="0"/>
        <v>28296400.149</v>
      </c>
      <c r="G6" s="394">
        <f t="shared" si="0"/>
        <v>32276184.318999998</v>
      </c>
      <c r="H6" s="394">
        <f t="shared" si="0"/>
        <v>30305350.491</v>
      </c>
      <c r="I6" s="394">
        <f t="shared" si="0"/>
        <v>32523358.486000001</v>
      </c>
      <c r="J6" s="394">
        <f t="shared" si="0"/>
        <v>33245644.949999999</v>
      </c>
      <c r="K6" s="394">
        <f t="shared" ref="J6:N6" si="1">+K7+K8+K9+K10+K11</f>
        <v>0</v>
      </c>
      <c r="L6" s="394">
        <f t="shared" si="1"/>
        <v>0</v>
      </c>
      <c r="M6" s="394">
        <f t="shared" si="1"/>
        <v>0</v>
      </c>
      <c r="N6" s="394">
        <f t="shared" si="1"/>
        <v>262285517.5</v>
      </c>
      <c r="P6" s="480"/>
    </row>
    <row r="7" spans="1:16" x14ac:dyDescent="0.25">
      <c r="A7" s="387" t="s">
        <v>57</v>
      </c>
      <c r="B7" s="497">
        <v>15722335.198999999</v>
      </c>
      <c r="C7" s="387">
        <v>13955323.833000001</v>
      </c>
      <c r="D7" s="387">
        <v>15525669.059</v>
      </c>
      <c r="E7" s="387">
        <v>15483787.109999999</v>
      </c>
      <c r="F7" s="387">
        <v>16136350.82</v>
      </c>
      <c r="G7" s="387">
        <v>18755381.151999999</v>
      </c>
      <c r="H7" s="387">
        <v>17019656.517000001</v>
      </c>
      <c r="I7" s="387">
        <v>18658604.964000002</v>
      </c>
      <c r="J7" s="387">
        <v>19920771.452</v>
      </c>
      <c r="K7" s="520">
        <v>0</v>
      </c>
      <c r="L7" s="520">
        <v>0</v>
      </c>
      <c r="M7" s="520">
        <v>0</v>
      </c>
      <c r="N7" s="484">
        <f>SUM(B7:M7)</f>
        <v>151177880.10600001</v>
      </c>
      <c r="P7" s="480"/>
    </row>
    <row r="8" spans="1:16" x14ac:dyDescent="0.25">
      <c r="A8" s="387" t="s">
        <v>58</v>
      </c>
      <c r="B8" s="387">
        <v>5199490.6869999999</v>
      </c>
      <c r="C8" s="387">
        <v>4739511.1770000001</v>
      </c>
      <c r="D8" s="387">
        <v>5429074.7609999999</v>
      </c>
      <c r="E8" s="387">
        <v>5303444.1770000001</v>
      </c>
      <c r="F8" s="387">
        <v>5714090.0020000003</v>
      </c>
      <c r="G8" s="387">
        <v>6283328.3269999996</v>
      </c>
      <c r="H8" s="387">
        <v>6323586.6629999997</v>
      </c>
      <c r="I8" s="387">
        <v>6638743.0470000003</v>
      </c>
      <c r="J8" s="387">
        <v>6875131.4560000002</v>
      </c>
      <c r="K8" s="520">
        <v>0</v>
      </c>
      <c r="L8" s="520">
        <v>0</v>
      </c>
      <c r="M8" s="520">
        <v>0</v>
      </c>
      <c r="N8" s="484">
        <f>SUM(B8:M8)</f>
        <v>52506400.296999998</v>
      </c>
      <c r="P8" s="480"/>
    </row>
    <row r="9" spans="1:16" x14ac:dyDescent="0.25">
      <c r="A9" s="387" t="s">
        <v>825</v>
      </c>
      <c r="B9" s="387">
        <v>2792371.074</v>
      </c>
      <c r="C9" s="387">
        <v>2828447.9670000002</v>
      </c>
      <c r="D9" s="387">
        <v>2641987.236</v>
      </c>
      <c r="E9" s="387">
        <v>2964908.2170000002</v>
      </c>
      <c r="F9" s="387">
        <v>3209907.7059999998</v>
      </c>
      <c r="G9" s="387">
        <v>3376973.591</v>
      </c>
      <c r="H9" s="387">
        <v>3122582.2510000002</v>
      </c>
      <c r="I9" s="387">
        <v>3360604.7280000001</v>
      </c>
      <c r="J9" s="387">
        <v>3172808.3640000001</v>
      </c>
      <c r="K9" s="520">
        <v>0</v>
      </c>
      <c r="L9" s="520">
        <v>0</v>
      </c>
      <c r="M9" s="520">
        <v>0</v>
      </c>
      <c r="N9" s="484">
        <f>SUM(B9:M9)</f>
        <v>27470591.134000003</v>
      </c>
      <c r="P9" s="480"/>
    </row>
    <row r="10" spans="1:16" x14ac:dyDescent="0.25">
      <c r="A10" s="387" t="s">
        <v>826</v>
      </c>
      <c r="B10" s="387">
        <v>3251978.4470000002</v>
      </c>
      <c r="C10" s="387">
        <v>1635702.922</v>
      </c>
      <c r="D10" s="387">
        <v>3085467.5410000002</v>
      </c>
      <c r="E10" s="387">
        <v>2932485.33</v>
      </c>
      <c r="F10" s="387">
        <v>2726782.0550000002</v>
      </c>
      <c r="G10" s="387">
        <v>3184052.077</v>
      </c>
      <c r="H10" s="387">
        <v>3332471.4449999998</v>
      </c>
      <c r="I10" s="387">
        <v>3161791.5</v>
      </c>
      <c r="J10" s="387">
        <v>2739986.577</v>
      </c>
      <c r="K10" s="520">
        <v>0</v>
      </c>
      <c r="L10" s="520">
        <v>0</v>
      </c>
      <c r="M10" s="520">
        <v>0</v>
      </c>
      <c r="N10" s="484">
        <f>SUM(B10:M10)</f>
        <v>26050717.894000001</v>
      </c>
      <c r="P10" s="480"/>
    </row>
    <row r="11" spans="1:16" x14ac:dyDescent="0.25">
      <c r="A11" s="388" t="s">
        <v>827</v>
      </c>
      <c r="B11" s="388">
        <v>583611.527</v>
      </c>
      <c r="C11" s="388">
        <v>453312.11300000001</v>
      </c>
      <c r="D11" s="388">
        <v>563399.46799999999</v>
      </c>
      <c r="E11" s="388">
        <v>546271.26</v>
      </c>
      <c r="F11" s="388">
        <v>509269.56599999999</v>
      </c>
      <c r="G11" s="388">
        <v>676449.17200000002</v>
      </c>
      <c r="H11" s="388">
        <v>507053.61499999999</v>
      </c>
      <c r="I11" s="388">
        <v>703614.24699999997</v>
      </c>
      <c r="J11" s="388">
        <v>536947.10100000002</v>
      </c>
      <c r="K11" s="521">
        <v>0</v>
      </c>
      <c r="L11" s="521">
        <v>0</v>
      </c>
      <c r="M11" s="521">
        <v>0</v>
      </c>
      <c r="N11" s="485">
        <f>SUM(B11:M11)</f>
        <v>5079928.0690000001</v>
      </c>
      <c r="P11" s="480"/>
    </row>
    <row r="12" spans="1:16" ht="15.75" x14ac:dyDescent="0.25">
      <c r="A12" s="486" t="s">
        <v>94</v>
      </c>
      <c r="B12" s="488"/>
      <c r="C12" s="488"/>
      <c r="D12" s="488"/>
      <c r="E12" s="487"/>
      <c r="F12" s="487"/>
      <c r="G12" s="487"/>
      <c r="H12" s="487"/>
      <c r="I12" s="487"/>
      <c r="J12" s="487"/>
      <c r="K12" s="487"/>
      <c r="L12" s="487"/>
      <c r="M12" s="487"/>
      <c r="N12" s="487"/>
      <c r="P12" s="480"/>
    </row>
    <row r="13" spans="1:16" x14ac:dyDescent="0.25">
      <c r="A13" s="486" t="s">
        <v>832</v>
      </c>
      <c r="B13" s="487"/>
      <c r="C13" s="487"/>
      <c r="D13" s="487"/>
      <c r="E13" s="487"/>
      <c r="F13" s="487"/>
      <c r="G13" s="487"/>
      <c r="H13" s="487"/>
      <c r="I13" s="487"/>
      <c r="J13" s="487"/>
      <c r="K13" s="487"/>
      <c r="L13" s="487"/>
      <c r="M13" s="487"/>
      <c r="N13" s="487"/>
      <c r="P13" s="480"/>
    </row>
    <row r="15" spans="1:16" ht="15.75" x14ac:dyDescent="0.25">
      <c r="A15" s="1195" t="s">
        <v>833</v>
      </c>
      <c r="B15" s="1195"/>
      <c r="C15" s="1195"/>
      <c r="D15" s="1195"/>
      <c r="E15" s="1195"/>
      <c r="F15" s="1195"/>
      <c r="G15" s="1195"/>
      <c r="H15" s="1195"/>
      <c r="I15" s="1195"/>
      <c r="J15" s="1195"/>
      <c r="K15" s="1195"/>
      <c r="L15" s="1195"/>
      <c r="M15" s="1195"/>
      <c r="N15" s="1195"/>
      <c r="O15" s="479"/>
    </row>
    <row r="16" spans="1:16" ht="15.75" x14ac:dyDescent="0.25">
      <c r="A16" s="1195">
        <v>2014</v>
      </c>
      <c r="B16" s="1195"/>
      <c r="C16" s="1195"/>
      <c r="D16" s="1195"/>
      <c r="E16" s="1195"/>
      <c r="F16" s="1195"/>
      <c r="G16" s="1195"/>
      <c r="H16" s="1195"/>
      <c r="I16" s="1195"/>
      <c r="J16" s="1195"/>
      <c r="K16" s="1195"/>
      <c r="L16" s="1195"/>
      <c r="M16" s="1195"/>
      <c r="N16" s="1195"/>
      <c r="O16" s="1195"/>
    </row>
    <row r="17" spans="1:15" ht="15.75" x14ac:dyDescent="0.25">
      <c r="A17" s="1202" t="s">
        <v>95</v>
      </c>
      <c r="B17" s="1202"/>
      <c r="C17" s="1202"/>
      <c r="D17" s="1202"/>
      <c r="E17" s="1202"/>
      <c r="F17" s="1202"/>
      <c r="G17" s="1202"/>
      <c r="H17" s="1202"/>
      <c r="I17" s="1202"/>
      <c r="J17" s="1202"/>
      <c r="K17" s="1202"/>
      <c r="L17" s="1202"/>
      <c r="M17" s="1202"/>
      <c r="N17" s="1202"/>
      <c r="O17" s="1202"/>
    </row>
    <row r="18" spans="1:15" ht="15.75" x14ac:dyDescent="0.25">
      <c r="A18" s="482" t="s">
        <v>56</v>
      </c>
      <c r="B18" s="482" t="s">
        <v>172</v>
      </c>
      <c r="C18" s="482" t="s">
        <v>173</v>
      </c>
      <c r="D18" s="482" t="s">
        <v>174</v>
      </c>
      <c r="E18" s="482" t="s">
        <v>175</v>
      </c>
      <c r="F18" s="482" t="s">
        <v>176</v>
      </c>
      <c r="G18" s="482" t="s">
        <v>177</v>
      </c>
      <c r="H18" s="482" t="s">
        <v>178</v>
      </c>
      <c r="I18" s="482" t="s">
        <v>179</v>
      </c>
      <c r="J18" s="482" t="s">
        <v>180</v>
      </c>
      <c r="K18" s="482" t="s">
        <v>181</v>
      </c>
      <c r="L18" s="482" t="s">
        <v>182</v>
      </c>
      <c r="M18" s="482" t="s">
        <v>183</v>
      </c>
      <c r="N18" s="482" t="s">
        <v>34</v>
      </c>
      <c r="O18" s="498"/>
    </row>
    <row r="19" spans="1:15" ht="15.75" x14ac:dyDescent="0.25">
      <c r="A19" s="483" t="s">
        <v>93</v>
      </c>
      <c r="B19" s="394">
        <f t="shared" ref="B19:J19" si="2">+B20+B21+B22+B23+B24</f>
        <v>21781188.803999998</v>
      </c>
      <c r="C19" s="394">
        <f t="shared" si="2"/>
        <v>18749329.076000001</v>
      </c>
      <c r="D19" s="394">
        <f t="shared" si="2"/>
        <v>21694124.617999997</v>
      </c>
      <c r="E19" s="394">
        <f t="shared" si="2"/>
        <v>21681885.810999997</v>
      </c>
      <c r="F19" s="394">
        <f t="shared" si="2"/>
        <v>22423043.998</v>
      </c>
      <c r="G19" s="394">
        <f t="shared" si="2"/>
        <v>25663874.861000001</v>
      </c>
      <c r="H19" s="394">
        <f t="shared" si="2"/>
        <v>24096712.527000003</v>
      </c>
      <c r="I19" s="394">
        <f t="shared" si="2"/>
        <v>25789727.362</v>
      </c>
      <c r="J19" s="394">
        <f t="shared" si="2"/>
        <v>26582450.224999998</v>
      </c>
      <c r="K19" s="394">
        <f t="shared" ref="J19:N19" si="3">+K20+K21+K22+K23+K24</f>
        <v>0</v>
      </c>
      <c r="L19" s="394">
        <f t="shared" si="3"/>
        <v>0</v>
      </c>
      <c r="M19" s="394">
        <f t="shared" si="3"/>
        <v>0</v>
      </c>
      <c r="N19" s="394">
        <f t="shared" si="3"/>
        <v>208462337.28200001</v>
      </c>
      <c r="O19" s="498"/>
    </row>
    <row r="20" spans="1:15" ht="15.75" x14ac:dyDescent="0.25">
      <c r="A20" s="387" t="s">
        <v>57</v>
      </c>
      <c r="B20" s="497">
        <v>12363975.721999999</v>
      </c>
      <c r="C20" s="387">
        <v>11253915.486</v>
      </c>
      <c r="D20" s="387">
        <v>12403852.961999999</v>
      </c>
      <c r="E20" s="387">
        <v>12372571.759</v>
      </c>
      <c r="F20" s="387">
        <v>12852160.468</v>
      </c>
      <c r="G20" s="387">
        <v>14971983.177999999</v>
      </c>
      <c r="H20" s="387">
        <v>13543598.517000001</v>
      </c>
      <c r="I20" s="387">
        <v>14843128.855</v>
      </c>
      <c r="J20" s="387">
        <v>15970502.772</v>
      </c>
      <c r="K20" s="796">
        <v>0</v>
      </c>
      <c r="L20" s="796">
        <v>0</v>
      </c>
      <c r="M20" s="796">
        <v>0</v>
      </c>
      <c r="N20" s="484">
        <f>SUM(B20:M20)</f>
        <v>120575689.719</v>
      </c>
      <c r="O20" s="498"/>
    </row>
    <row r="21" spans="1:15" ht="15.75" x14ac:dyDescent="0.25">
      <c r="A21" s="387" t="s">
        <v>58</v>
      </c>
      <c r="B21" s="387">
        <v>4150965.747</v>
      </c>
      <c r="C21" s="387">
        <v>3757009.3330000001</v>
      </c>
      <c r="D21" s="387">
        <v>4298607.9309999999</v>
      </c>
      <c r="E21" s="387">
        <v>4239592.7740000002</v>
      </c>
      <c r="F21" s="387">
        <v>4508141.45</v>
      </c>
      <c r="G21" s="387">
        <v>4986202.8190000001</v>
      </c>
      <c r="H21" s="387">
        <v>5031498.0319999997</v>
      </c>
      <c r="I21" s="387">
        <v>5262072.3370000003</v>
      </c>
      <c r="J21" s="387">
        <v>5462929.7779999999</v>
      </c>
      <c r="K21" s="796">
        <v>0</v>
      </c>
      <c r="L21" s="796">
        <v>0</v>
      </c>
      <c r="M21" s="796">
        <v>0</v>
      </c>
      <c r="N21" s="484">
        <f>SUM(B21:M21)</f>
        <v>41697020.20099999</v>
      </c>
      <c r="O21" s="498"/>
    </row>
    <row r="22" spans="1:15" ht="15.75" x14ac:dyDescent="0.25">
      <c r="A22" s="387" t="s">
        <v>825</v>
      </c>
      <c r="B22" s="387">
        <v>2168538.4619999998</v>
      </c>
      <c r="C22" s="387">
        <v>2122752.094</v>
      </c>
      <c r="D22" s="387">
        <v>2065963.9879999999</v>
      </c>
      <c r="E22" s="387">
        <v>2283894.4210000001</v>
      </c>
      <c r="F22" s="387">
        <v>2471342.34</v>
      </c>
      <c r="G22" s="387">
        <v>2609923.7089999998</v>
      </c>
      <c r="H22" s="387">
        <v>2443453.2230000002</v>
      </c>
      <c r="I22" s="387">
        <v>2588983.6540000001</v>
      </c>
      <c r="J22" s="387">
        <v>2490573.3840000001</v>
      </c>
      <c r="K22" s="796">
        <v>0</v>
      </c>
      <c r="L22" s="796">
        <v>0</v>
      </c>
      <c r="M22" s="796">
        <v>0</v>
      </c>
      <c r="N22" s="484">
        <f>SUM(B22:M22)</f>
        <v>21245425.274999999</v>
      </c>
      <c r="O22" s="498"/>
    </row>
    <row r="23" spans="1:15" ht="15.75" x14ac:dyDescent="0.25">
      <c r="A23" s="387" t="s">
        <v>826</v>
      </c>
      <c r="B23" s="387">
        <v>2626246.9300000002</v>
      </c>
      <c r="C23" s="387">
        <v>1249613.203</v>
      </c>
      <c r="D23" s="387">
        <v>2471065.6579999998</v>
      </c>
      <c r="E23" s="387">
        <v>2342778.409</v>
      </c>
      <c r="F23" s="387">
        <v>2180660.9849999999</v>
      </c>
      <c r="G23" s="387">
        <v>2546555.5720000002</v>
      </c>
      <c r="H23" s="387">
        <v>2667771.9300000002</v>
      </c>
      <c r="I23" s="387">
        <v>2525749.7549999999</v>
      </c>
      <c r="J23" s="387">
        <v>2222597.8930000002</v>
      </c>
      <c r="K23" s="796">
        <v>0</v>
      </c>
      <c r="L23" s="796">
        <v>0</v>
      </c>
      <c r="M23" s="796">
        <v>0</v>
      </c>
      <c r="N23" s="484">
        <f>SUM(B23:M23)</f>
        <v>20833040.334999997</v>
      </c>
      <c r="O23" s="498"/>
    </row>
    <row r="24" spans="1:15" ht="15.75" x14ac:dyDescent="0.25">
      <c r="A24" s="388" t="s">
        <v>827</v>
      </c>
      <c r="B24" s="388">
        <v>471461.94300000003</v>
      </c>
      <c r="C24" s="388">
        <v>366038.96</v>
      </c>
      <c r="D24" s="388">
        <v>454634.07900000003</v>
      </c>
      <c r="E24" s="388">
        <v>443048.44799999997</v>
      </c>
      <c r="F24" s="388">
        <v>410738.755</v>
      </c>
      <c r="G24" s="388">
        <v>549209.58299999998</v>
      </c>
      <c r="H24" s="388">
        <v>410390.82500000001</v>
      </c>
      <c r="I24" s="388">
        <v>569792.76100000006</v>
      </c>
      <c r="J24" s="388">
        <v>435846.39799999999</v>
      </c>
      <c r="K24" s="797">
        <v>0</v>
      </c>
      <c r="L24" s="797">
        <v>0</v>
      </c>
      <c r="M24" s="797">
        <v>0</v>
      </c>
      <c r="N24" s="485">
        <f>SUM(B24:M24)</f>
        <v>4111161.7520000003</v>
      </c>
      <c r="O24" s="498"/>
    </row>
    <row r="25" spans="1:15" ht="15.75" x14ac:dyDescent="0.25">
      <c r="A25" s="486" t="s">
        <v>94</v>
      </c>
      <c r="B25" s="488"/>
      <c r="C25" s="488"/>
      <c r="D25" s="488"/>
      <c r="E25" s="487"/>
      <c r="F25" s="487"/>
      <c r="G25" s="487"/>
      <c r="H25" s="487"/>
      <c r="I25" s="487"/>
      <c r="J25" s="487"/>
      <c r="K25" s="487"/>
      <c r="L25" s="487"/>
      <c r="M25" s="487"/>
      <c r="N25" s="487"/>
      <c r="O25" s="498"/>
    </row>
    <row r="26" spans="1:15" ht="15.75" x14ac:dyDescent="0.25">
      <c r="A26" s="486" t="s">
        <v>834</v>
      </c>
      <c r="B26" s="487"/>
      <c r="C26" s="487"/>
      <c r="D26" s="487"/>
      <c r="E26" s="487"/>
      <c r="F26" s="487"/>
      <c r="G26" s="499"/>
      <c r="H26" s="487"/>
      <c r="I26" s="487"/>
      <c r="J26" s="487"/>
      <c r="K26" s="487"/>
      <c r="L26" s="487"/>
      <c r="M26" s="487"/>
      <c r="N26" s="487"/>
      <c r="O26" s="498"/>
    </row>
    <row r="27" spans="1:15" ht="15.75" x14ac:dyDescent="0.25">
      <c r="A27" s="498"/>
      <c r="B27" s="500"/>
      <c r="C27" s="500"/>
      <c r="D27" s="500"/>
      <c r="E27" s="500"/>
      <c r="F27" s="500"/>
      <c r="G27" s="498"/>
      <c r="H27" s="498"/>
      <c r="I27" s="498"/>
      <c r="J27" s="498"/>
      <c r="K27" s="498"/>
      <c r="L27" s="498"/>
      <c r="M27" s="498"/>
      <c r="N27" s="498"/>
      <c r="O27" s="498"/>
    </row>
    <row r="28" spans="1:15" ht="15.75" x14ac:dyDescent="0.25">
      <c r="A28" s="1195"/>
      <c r="B28" s="1195"/>
      <c r="C28" s="1195"/>
      <c r="D28" s="1195"/>
      <c r="E28" s="1195"/>
      <c r="F28" s="1195"/>
      <c r="G28" s="1195"/>
      <c r="H28" s="1195"/>
      <c r="I28" s="1195"/>
      <c r="J28" s="1195"/>
      <c r="K28" s="1195"/>
      <c r="L28" s="1195"/>
      <c r="M28" s="1195"/>
      <c r="N28" s="1195"/>
      <c r="O28" s="1195"/>
    </row>
    <row r="29" spans="1:15" ht="15.75" x14ac:dyDescent="0.25">
      <c r="A29" s="1195" t="s">
        <v>835</v>
      </c>
      <c r="B29" s="1195"/>
      <c r="C29" s="1195"/>
      <c r="D29" s="1195"/>
      <c r="E29" s="1195"/>
      <c r="F29" s="1195"/>
      <c r="G29" s="1195"/>
      <c r="H29" s="1195"/>
      <c r="I29" s="1195"/>
      <c r="J29" s="1195"/>
      <c r="K29" s="1195"/>
      <c r="L29" s="1195"/>
      <c r="M29" s="1195"/>
      <c r="N29" s="1195"/>
      <c r="O29" s="479"/>
    </row>
    <row r="30" spans="1:15" ht="15.75" x14ac:dyDescent="0.25">
      <c r="A30" s="1195">
        <v>2014</v>
      </c>
      <c r="B30" s="1195"/>
      <c r="C30" s="1195"/>
      <c r="D30" s="1195"/>
      <c r="E30" s="1195"/>
      <c r="F30" s="1195"/>
      <c r="G30" s="1195"/>
      <c r="H30" s="1195"/>
      <c r="I30" s="1195"/>
      <c r="J30" s="1195"/>
      <c r="K30" s="1195"/>
      <c r="L30" s="1195"/>
      <c r="M30" s="1195"/>
      <c r="N30" s="1195"/>
      <c r="O30" s="1195"/>
    </row>
    <row r="31" spans="1:15" ht="15.75" x14ac:dyDescent="0.25">
      <c r="A31" s="1202" t="s">
        <v>95</v>
      </c>
      <c r="B31" s="1202"/>
      <c r="C31" s="1202"/>
      <c r="D31" s="1202"/>
      <c r="E31" s="1202"/>
      <c r="F31" s="1202"/>
      <c r="G31" s="1202"/>
      <c r="H31" s="1202"/>
      <c r="I31" s="1202"/>
      <c r="J31" s="1202"/>
      <c r="K31" s="1202"/>
      <c r="L31" s="1202"/>
      <c r="M31" s="1202"/>
      <c r="N31" s="1202"/>
      <c r="O31" s="1202"/>
    </row>
    <row r="32" spans="1:15" ht="15.75" x14ac:dyDescent="0.25">
      <c r="A32" s="482" t="s">
        <v>836</v>
      </c>
      <c r="B32" s="482" t="s">
        <v>56</v>
      </c>
      <c r="C32" s="482" t="s">
        <v>172</v>
      </c>
      <c r="D32" s="482" t="s">
        <v>173</v>
      </c>
      <c r="E32" s="482" t="s">
        <v>174</v>
      </c>
      <c r="F32" s="482" t="s">
        <v>175</v>
      </c>
      <c r="G32" s="482" t="s">
        <v>176</v>
      </c>
      <c r="H32" s="482" t="s">
        <v>177</v>
      </c>
      <c r="I32" s="482" t="s">
        <v>178</v>
      </c>
      <c r="J32" s="482" t="s">
        <v>179</v>
      </c>
      <c r="K32" s="482" t="s">
        <v>180</v>
      </c>
      <c r="L32" s="482" t="s">
        <v>181</v>
      </c>
      <c r="M32" s="482" t="s">
        <v>182</v>
      </c>
      <c r="N32" s="482" t="s">
        <v>183</v>
      </c>
      <c r="O32" s="482" t="s">
        <v>34</v>
      </c>
    </row>
    <row r="33" spans="1:15" ht="15.75" x14ac:dyDescent="0.25">
      <c r="A33" s="1203" t="s">
        <v>837</v>
      </c>
      <c r="B33" s="491" t="s">
        <v>34</v>
      </c>
      <c r="C33" s="492">
        <f t="shared" ref="C33:K33" si="4">SUM(C34:C38)</f>
        <v>3556630.693</v>
      </c>
      <c r="D33" s="492">
        <f t="shared" si="4"/>
        <v>2999169.1549999998</v>
      </c>
      <c r="E33" s="492">
        <f t="shared" si="4"/>
        <v>3422802.3149999999</v>
      </c>
      <c r="F33" s="492">
        <f t="shared" si="4"/>
        <v>3420890.28</v>
      </c>
      <c r="G33" s="492">
        <f t="shared" si="4"/>
        <v>3617682.0929999999</v>
      </c>
      <c r="H33" s="492">
        <f t="shared" si="4"/>
        <v>4069075.0959999999</v>
      </c>
      <c r="I33" s="492">
        <f t="shared" si="4"/>
        <v>3821953.8289999999</v>
      </c>
      <c r="J33" s="492">
        <f t="shared" si="4"/>
        <v>4139664.949</v>
      </c>
      <c r="K33" s="492">
        <f t="shared" si="4"/>
        <v>4092866.08</v>
      </c>
      <c r="L33" s="492">
        <f t="shared" ref="K33:N33" si="5">SUM(L34:L38)</f>
        <v>0</v>
      </c>
      <c r="M33" s="492">
        <f t="shared" si="5"/>
        <v>0</v>
      </c>
      <c r="N33" s="492">
        <f t="shared" si="5"/>
        <v>0</v>
      </c>
      <c r="O33" s="492">
        <f t="shared" ref="O33:O56" si="6">SUM(C33:N33)</f>
        <v>33140734.490000002</v>
      </c>
    </row>
    <row r="34" spans="1:15" x14ac:dyDescent="0.25">
      <c r="A34" s="1204"/>
      <c r="B34" s="387" t="s">
        <v>57</v>
      </c>
      <c r="C34" s="387">
        <v>2074199.054</v>
      </c>
      <c r="D34" s="387">
        <v>1668868.041</v>
      </c>
      <c r="E34" s="387">
        <v>1928248.6810000001</v>
      </c>
      <c r="F34" s="387">
        <v>1920911.865</v>
      </c>
      <c r="G34" s="387">
        <v>2026376.442</v>
      </c>
      <c r="H34" s="387">
        <v>2334826.7790000001</v>
      </c>
      <c r="I34" s="387">
        <v>2145801.9900000002</v>
      </c>
      <c r="J34" s="387">
        <v>2353778.3629999999</v>
      </c>
      <c r="K34" s="387">
        <v>2433428.389</v>
      </c>
      <c r="L34" s="387"/>
      <c r="M34" s="484"/>
      <c r="N34" s="387"/>
      <c r="O34" s="387">
        <f t="shared" si="6"/>
        <v>18886439.603999998</v>
      </c>
    </row>
    <row r="35" spans="1:15" x14ac:dyDescent="0.25">
      <c r="A35" s="1204"/>
      <c r="B35" s="387" t="s">
        <v>58</v>
      </c>
      <c r="C35" s="387">
        <v>647805.902</v>
      </c>
      <c r="D35" s="387">
        <v>606701.68000000005</v>
      </c>
      <c r="E35" s="387">
        <v>698030.10800000001</v>
      </c>
      <c r="F35" s="387">
        <v>654929.69499999995</v>
      </c>
      <c r="G35" s="387">
        <v>743015.728</v>
      </c>
      <c r="H35" s="387">
        <v>798587.77099999995</v>
      </c>
      <c r="I35" s="387">
        <v>796880.65800000005</v>
      </c>
      <c r="J35" s="387">
        <v>847188.83400000003</v>
      </c>
      <c r="K35" s="387">
        <v>868009.86600000004</v>
      </c>
      <c r="L35" s="387"/>
      <c r="M35" s="484"/>
      <c r="N35" s="387"/>
      <c r="O35" s="387">
        <f t="shared" si="6"/>
        <v>6661150.2419999996</v>
      </c>
    </row>
    <row r="36" spans="1:15" x14ac:dyDescent="0.25">
      <c r="A36" s="1204"/>
      <c r="B36" s="387" t="s">
        <v>825</v>
      </c>
      <c r="C36" s="387">
        <v>385573.67</v>
      </c>
      <c r="D36" s="387">
        <v>435784.84100000001</v>
      </c>
      <c r="E36" s="387">
        <v>356211.19199999998</v>
      </c>
      <c r="F36" s="387">
        <v>420174.60399999999</v>
      </c>
      <c r="G36" s="387">
        <v>456176.33</v>
      </c>
      <c r="H36" s="387">
        <v>471239.79599999997</v>
      </c>
      <c r="I36" s="387">
        <v>416418.47100000002</v>
      </c>
      <c r="J36" s="387">
        <v>472989.13199999998</v>
      </c>
      <c r="K36" s="387">
        <v>417119.69900000002</v>
      </c>
      <c r="L36" s="387"/>
      <c r="M36" s="484"/>
      <c r="N36" s="387"/>
      <c r="O36" s="387">
        <f t="shared" si="6"/>
        <v>3831687.7350000003</v>
      </c>
    </row>
    <row r="37" spans="1:15" x14ac:dyDescent="0.25">
      <c r="A37" s="1204"/>
      <c r="B37" s="387" t="s">
        <v>826</v>
      </c>
      <c r="C37" s="387">
        <v>381627.12699999998</v>
      </c>
      <c r="D37" s="387">
        <v>235517.14199999999</v>
      </c>
      <c r="E37" s="387">
        <v>374982.799</v>
      </c>
      <c r="F37" s="387">
        <v>363270.652</v>
      </c>
      <c r="G37" s="387">
        <v>332963.51899999997</v>
      </c>
      <c r="H37" s="387">
        <v>388920.48</v>
      </c>
      <c r="I37" s="387">
        <v>405607.63799999998</v>
      </c>
      <c r="J37" s="387">
        <v>386380.842</v>
      </c>
      <c r="K37" s="387">
        <v>314288.424</v>
      </c>
      <c r="L37" s="387"/>
      <c r="M37" s="484"/>
      <c r="N37" s="387"/>
      <c r="O37" s="387">
        <f t="shared" si="6"/>
        <v>3183558.6230000001</v>
      </c>
    </row>
    <row r="38" spans="1:15" x14ac:dyDescent="0.25">
      <c r="A38" s="1205"/>
      <c r="B38" s="387" t="s">
        <v>827</v>
      </c>
      <c r="C38" s="387">
        <v>67424.94</v>
      </c>
      <c r="D38" s="387">
        <v>52297.451000000001</v>
      </c>
      <c r="E38" s="387">
        <v>65329.535000000003</v>
      </c>
      <c r="F38" s="387">
        <v>61603.464</v>
      </c>
      <c r="G38" s="387">
        <v>59150.074000000001</v>
      </c>
      <c r="H38" s="387">
        <v>75500.27</v>
      </c>
      <c r="I38" s="387">
        <v>57245.072</v>
      </c>
      <c r="J38" s="387">
        <v>79327.778000000006</v>
      </c>
      <c r="K38" s="387">
        <v>60019.701999999997</v>
      </c>
      <c r="L38" s="387"/>
      <c r="M38" s="484"/>
      <c r="N38" s="387"/>
      <c r="O38" s="387">
        <f t="shared" si="6"/>
        <v>577898.28600000008</v>
      </c>
    </row>
    <row r="39" spans="1:15" ht="15.75" x14ac:dyDescent="0.25">
      <c r="A39" s="1203" t="s">
        <v>838</v>
      </c>
      <c r="B39" s="491" t="s">
        <v>34</v>
      </c>
      <c r="C39" s="492">
        <f>SUM(C40:C44)</f>
        <v>2211298.0020000003</v>
      </c>
      <c r="D39" s="492">
        <f t="shared" ref="D39:K39" si="7">SUM(D40:D44)</f>
        <v>1863389.338</v>
      </c>
      <c r="E39" s="492">
        <f t="shared" si="7"/>
        <v>2128049.986</v>
      </c>
      <c r="F39" s="492">
        <f t="shared" si="7"/>
        <v>2127573.9819999998</v>
      </c>
      <c r="G39" s="492">
        <f t="shared" si="7"/>
        <v>2255001.8910000003</v>
      </c>
      <c r="H39" s="492">
        <f t="shared" si="7"/>
        <v>2542290.966</v>
      </c>
      <c r="I39" s="492">
        <f t="shared" si="7"/>
        <v>2385811.7629999998</v>
      </c>
      <c r="J39" s="492">
        <f t="shared" si="7"/>
        <v>2593261.0259999996</v>
      </c>
      <c r="K39" s="492">
        <f t="shared" si="7"/>
        <v>2569076.4169999999</v>
      </c>
      <c r="L39" s="492">
        <f t="shared" ref="K39:N39" si="8">SUM(L40:L44)</f>
        <v>0</v>
      </c>
      <c r="M39" s="492">
        <f t="shared" si="8"/>
        <v>0</v>
      </c>
      <c r="N39" s="492">
        <f t="shared" si="8"/>
        <v>0</v>
      </c>
      <c r="O39" s="492">
        <f t="shared" si="6"/>
        <v>20675753.370999999</v>
      </c>
    </row>
    <row r="40" spans="1:15" x14ac:dyDescent="0.25">
      <c r="A40" s="1204"/>
      <c r="B40" s="387" t="s">
        <v>57</v>
      </c>
      <c r="C40" s="387">
        <v>1283693.372</v>
      </c>
      <c r="D40" s="387">
        <v>1032304.863</v>
      </c>
      <c r="E40" s="387">
        <v>1193239.888</v>
      </c>
      <c r="F40" s="387">
        <v>1189913.7069999999</v>
      </c>
      <c r="G40" s="387">
        <v>1257354.537</v>
      </c>
      <c r="H40" s="387">
        <v>1447934.666</v>
      </c>
      <c r="I40" s="387">
        <v>1329755.8160000001</v>
      </c>
      <c r="J40" s="387">
        <v>1461302.294</v>
      </c>
      <c r="K40" s="387">
        <v>1515884.497</v>
      </c>
      <c r="L40" s="387"/>
      <c r="M40" s="484"/>
      <c r="N40" s="387"/>
      <c r="O40" s="387">
        <f t="shared" si="6"/>
        <v>11711383.640000001</v>
      </c>
    </row>
    <row r="41" spans="1:15" x14ac:dyDescent="0.25">
      <c r="A41" s="1204"/>
      <c r="B41" s="387" t="s">
        <v>58</v>
      </c>
      <c r="C41" s="387">
        <v>400522.783</v>
      </c>
      <c r="D41" s="387">
        <v>375634.43699999998</v>
      </c>
      <c r="E41" s="387">
        <v>432161.00199999998</v>
      </c>
      <c r="F41" s="387">
        <v>408779.78399999999</v>
      </c>
      <c r="G41" s="387">
        <v>462733.05699999997</v>
      </c>
      <c r="H41" s="387">
        <v>498253.28600000002</v>
      </c>
      <c r="I41" s="387">
        <v>494847.58500000002</v>
      </c>
      <c r="J41" s="387">
        <v>529183.31700000004</v>
      </c>
      <c r="K41" s="387">
        <v>543899.97900000005</v>
      </c>
      <c r="L41" s="387"/>
      <c r="M41" s="484"/>
      <c r="N41" s="387"/>
      <c r="O41" s="387">
        <f t="shared" si="6"/>
        <v>4146015.2300000004</v>
      </c>
    </row>
    <row r="42" spans="1:15" x14ac:dyDescent="0.25">
      <c r="A42" s="1204"/>
      <c r="B42" s="387" t="s">
        <v>825</v>
      </c>
      <c r="C42" s="387">
        <v>238258.94200000001</v>
      </c>
      <c r="D42" s="387">
        <v>269911.03200000001</v>
      </c>
      <c r="E42" s="387">
        <v>219812.05600000001</v>
      </c>
      <c r="F42" s="387">
        <v>260839.19200000001</v>
      </c>
      <c r="G42" s="387">
        <v>282389.03600000002</v>
      </c>
      <c r="H42" s="387">
        <v>295810.08600000001</v>
      </c>
      <c r="I42" s="387">
        <v>262710.55699999997</v>
      </c>
      <c r="J42" s="387">
        <v>298631.94199999998</v>
      </c>
      <c r="K42" s="387">
        <v>265115.28100000002</v>
      </c>
      <c r="L42" s="387"/>
      <c r="M42" s="484"/>
      <c r="N42" s="387"/>
      <c r="O42" s="387">
        <f t="shared" si="6"/>
        <v>2393478.1239999998</v>
      </c>
    </row>
    <row r="43" spans="1:15" x14ac:dyDescent="0.25">
      <c r="A43" s="1204"/>
      <c r="B43" s="387" t="s">
        <v>826</v>
      </c>
      <c r="C43" s="387">
        <v>244104.39</v>
      </c>
      <c r="D43" s="387">
        <v>150572.57699999999</v>
      </c>
      <c r="E43" s="387">
        <v>239419.084</v>
      </c>
      <c r="F43" s="387">
        <v>226436.269</v>
      </c>
      <c r="G43" s="387">
        <v>213157.55100000001</v>
      </c>
      <c r="H43" s="387">
        <v>248576.02499999999</v>
      </c>
      <c r="I43" s="387">
        <v>259091.87700000001</v>
      </c>
      <c r="J43" s="387">
        <v>249660.90299999999</v>
      </c>
      <c r="K43" s="387">
        <v>203100.26</v>
      </c>
      <c r="L43" s="387"/>
      <c r="M43" s="484"/>
      <c r="N43" s="387"/>
      <c r="O43" s="387">
        <f t="shared" si="6"/>
        <v>2034118.936</v>
      </c>
    </row>
    <row r="44" spans="1:15" x14ac:dyDescent="0.25">
      <c r="A44" s="1205"/>
      <c r="B44" s="387" t="s">
        <v>827</v>
      </c>
      <c r="C44" s="387">
        <v>44718.514999999999</v>
      </c>
      <c r="D44" s="387">
        <v>34966.428999999996</v>
      </c>
      <c r="E44" s="387">
        <v>43417.955999999998</v>
      </c>
      <c r="F44" s="387">
        <v>41605.03</v>
      </c>
      <c r="G44" s="387">
        <v>39367.71</v>
      </c>
      <c r="H44" s="387">
        <v>51716.902999999998</v>
      </c>
      <c r="I44" s="387">
        <v>39405.928</v>
      </c>
      <c r="J44" s="387">
        <v>54482.57</v>
      </c>
      <c r="K44" s="387">
        <v>41076.400000000001</v>
      </c>
      <c r="L44" s="387"/>
      <c r="M44" s="484"/>
      <c r="N44" s="387"/>
      <c r="O44" s="387">
        <f t="shared" si="6"/>
        <v>390757.44099999999</v>
      </c>
    </row>
    <row r="45" spans="1:15" ht="15.75" x14ac:dyDescent="0.25">
      <c r="A45" s="1203" t="s">
        <v>839</v>
      </c>
      <c r="B45" s="491" t="s">
        <v>34</v>
      </c>
      <c r="C45" s="492">
        <f t="shared" ref="C45:K45" si="9">SUM(C46:C50)</f>
        <v>669.43500000000006</v>
      </c>
      <c r="D45" s="492">
        <f t="shared" si="9"/>
        <v>410.44300000000004</v>
      </c>
      <c r="E45" s="492">
        <f t="shared" si="9"/>
        <v>621.14600000000007</v>
      </c>
      <c r="F45" s="492">
        <f t="shared" si="9"/>
        <v>546.02099999999996</v>
      </c>
      <c r="G45" s="492">
        <f t="shared" si="9"/>
        <v>672.16700000000003</v>
      </c>
      <c r="H45" s="492">
        <f t="shared" si="9"/>
        <v>943.39600000000007</v>
      </c>
      <c r="I45" s="492">
        <f t="shared" si="9"/>
        <v>872.37199999999996</v>
      </c>
      <c r="J45" s="492">
        <f t="shared" si="9"/>
        <v>705.149</v>
      </c>
      <c r="K45" s="492">
        <f t="shared" si="9"/>
        <v>1252.2280000000001</v>
      </c>
      <c r="L45" s="492">
        <f t="shared" ref="K45:N45" si="10">SUM(L46:L50)</f>
        <v>0</v>
      </c>
      <c r="M45" s="492">
        <f t="shared" si="10"/>
        <v>0</v>
      </c>
      <c r="N45" s="492">
        <f t="shared" si="10"/>
        <v>0</v>
      </c>
      <c r="O45" s="492">
        <f t="shared" si="6"/>
        <v>6692.3570000000009</v>
      </c>
    </row>
    <row r="46" spans="1:15" x14ac:dyDescent="0.25">
      <c r="A46" s="1204"/>
      <c r="B46" s="387" t="s">
        <v>57</v>
      </c>
      <c r="C46" s="387">
        <v>467.05099999999999</v>
      </c>
      <c r="D46" s="387">
        <v>235.44300000000001</v>
      </c>
      <c r="E46" s="387">
        <v>327.52800000000002</v>
      </c>
      <c r="F46" s="387">
        <v>389.779</v>
      </c>
      <c r="G46" s="387">
        <v>459.37299999999999</v>
      </c>
      <c r="H46" s="387">
        <v>636.529</v>
      </c>
      <c r="I46" s="387">
        <v>500.19400000000002</v>
      </c>
      <c r="J46" s="387">
        <v>395.452</v>
      </c>
      <c r="K46" s="387">
        <v>955.79399999999998</v>
      </c>
      <c r="L46" s="387"/>
      <c r="M46" s="484"/>
      <c r="N46" s="387"/>
      <c r="O46" s="387">
        <f t="shared" si="6"/>
        <v>4367.143</v>
      </c>
    </row>
    <row r="47" spans="1:15" x14ac:dyDescent="0.25">
      <c r="A47" s="1204"/>
      <c r="B47" s="387" t="s">
        <v>58</v>
      </c>
      <c r="C47" s="387">
        <v>196.255</v>
      </c>
      <c r="D47" s="387">
        <v>165.727</v>
      </c>
      <c r="E47" s="387">
        <v>275.72000000000003</v>
      </c>
      <c r="F47" s="387">
        <v>141.92400000000001</v>
      </c>
      <c r="G47" s="387">
        <v>199.767</v>
      </c>
      <c r="H47" s="387">
        <v>284.45100000000002</v>
      </c>
      <c r="I47" s="387">
        <v>360.38799999999998</v>
      </c>
      <c r="J47" s="387">
        <v>298.55900000000003</v>
      </c>
      <c r="K47" s="387">
        <v>291.83300000000003</v>
      </c>
      <c r="L47" s="387"/>
      <c r="M47" s="484"/>
      <c r="N47" s="387"/>
      <c r="O47" s="387">
        <f t="shared" si="6"/>
        <v>2214.6239999999998</v>
      </c>
    </row>
    <row r="48" spans="1:15" x14ac:dyDescent="0.25">
      <c r="A48" s="1204"/>
      <c r="B48" s="387" t="s">
        <v>825</v>
      </c>
      <c r="C48" s="387">
        <v>0</v>
      </c>
      <c r="D48" s="387">
        <v>0</v>
      </c>
      <c r="E48" s="387">
        <v>0</v>
      </c>
      <c r="F48" s="387">
        <v>0</v>
      </c>
      <c r="G48" s="387">
        <v>0</v>
      </c>
      <c r="H48" s="387">
        <v>0</v>
      </c>
      <c r="I48" s="387">
        <v>0</v>
      </c>
      <c r="J48" s="387">
        <v>0</v>
      </c>
      <c r="K48" s="387">
        <v>0</v>
      </c>
      <c r="L48" s="387"/>
      <c r="M48" s="484"/>
      <c r="N48" s="387"/>
      <c r="O48" s="387">
        <f t="shared" si="6"/>
        <v>0</v>
      </c>
    </row>
    <row r="49" spans="1:15" x14ac:dyDescent="0.25">
      <c r="A49" s="1204"/>
      <c r="B49" s="387" t="s">
        <v>826</v>
      </c>
      <c r="C49" s="387">
        <v>0</v>
      </c>
      <c r="D49" s="387">
        <v>0</v>
      </c>
      <c r="E49" s="387">
        <v>0</v>
      </c>
      <c r="F49" s="387">
        <v>0</v>
      </c>
      <c r="G49" s="387">
        <v>0</v>
      </c>
      <c r="H49" s="387">
        <v>0</v>
      </c>
      <c r="I49" s="387">
        <v>0</v>
      </c>
      <c r="J49" s="387">
        <v>0</v>
      </c>
      <c r="K49" s="387">
        <v>0</v>
      </c>
      <c r="L49" s="387"/>
      <c r="M49" s="484"/>
      <c r="N49" s="387"/>
      <c r="O49" s="387">
        <f t="shared" si="6"/>
        <v>0</v>
      </c>
    </row>
    <row r="50" spans="1:15" x14ac:dyDescent="0.25">
      <c r="A50" s="1205"/>
      <c r="B50" s="387" t="s">
        <v>827</v>
      </c>
      <c r="C50" s="387">
        <v>6.1289999999999996</v>
      </c>
      <c r="D50" s="387">
        <v>9.2729999999999997</v>
      </c>
      <c r="E50" s="387">
        <v>17.898</v>
      </c>
      <c r="F50" s="387">
        <v>14.318</v>
      </c>
      <c r="G50" s="387">
        <v>13.026999999999999</v>
      </c>
      <c r="H50" s="387">
        <v>22.416</v>
      </c>
      <c r="I50" s="387">
        <v>11.79</v>
      </c>
      <c r="J50" s="387">
        <v>11.138</v>
      </c>
      <c r="K50" s="387">
        <v>4.601</v>
      </c>
      <c r="L50" s="387"/>
      <c r="M50" s="484"/>
      <c r="N50" s="387"/>
      <c r="O50" s="387">
        <f t="shared" si="6"/>
        <v>110.59</v>
      </c>
    </row>
    <row r="51" spans="1:15" ht="15.75" x14ac:dyDescent="0.25">
      <c r="A51" s="1203" t="s">
        <v>840</v>
      </c>
      <c r="B51" s="491" t="s">
        <v>34</v>
      </c>
      <c r="C51" s="492">
        <f t="shared" ref="C51:K51" si="11">SUM(C52:C56)</f>
        <v>5768598.1299999999</v>
      </c>
      <c r="D51" s="492">
        <f t="shared" si="11"/>
        <v>4862968.9359999998</v>
      </c>
      <c r="E51" s="492">
        <f t="shared" si="11"/>
        <v>5551473.4470000006</v>
      </c>
      <c r="F51" s="492">
        <f t="shared" si="11"/>
        <v>5549010.2829999998</v>
      </c>
      <c r="G51" s="492">
        <f t="shared" si="11"/>
        <v>5873356.1510000005</v>
      </c>
      <c r="H51" s="492">
        <f t="shared" si="11"/>
        <v>6612309.4580000006</v>
      </c>
      <c r="I51" s="492">
        <f t="shared" si="11"/>
        <v>6208637.9640000006</v>
      </c>
      <c r="J51" s="492">
        <f t="shared" si="11"/>
        <v>6733631.1239999998</v>
      </c>
      <c r="K51" s="492">
        <f t="shared" si="11"/>
        <v>6663194.7250000015</v>
      </c>
      <c r="L51" s="492">
        <f t="shared" ref="K51:N51" si="12">SUM(L52:L56)</f>
        <v>0</v>
      </c>
      <c r="M51" s="492">
        <f t="shared" si="12"/>
        <v>0</v>
      </c>
      <c r="N51" s="492">
        <f t="shared" si="12"/>
        <v>0</v>
      </c>
      <c r="O51" s="492">
        <f t="shared" si="6"/>
        <v>53823180.218000002</v>
      </c>
    </row>
    <row r="52" spans="1:15" x14ac:dyDescent="0.25">
      <c r="A52" s="1204"/>
      <c r="B52" s="387" t="s">
        <v>57</v>
      </c>
      <c r="C52" s="387">
        <f>C34+C40+C46</f>
        <v>3358359.477</v>
      </c>
      <c r="D52" s="387">
        <f t="shared" ref="D52:K56" si="13">D34+D40+D46</f>
        <v>2701408.3470000001</v>
      </c>
      <c r="E52" s="387">
        <f t="shared" si="13"/>
        <v>3121816.0970000001</v>
      </c>
      <c r="F52" s="387">
        <f t="shared" si="13"/>
        <v>3111215.3509999998</v>
      </c>
      <c r="G52" s="387">
        <f t="shared" si="13"/>
        <v>3284190.3520000004</v>
      </c>
      <c r="H52" s="387">
        <f t="shared" si="13"/>
        <v>3783397.9740000004</v>
      </c>
      <c r="I52" s="387">
        <f t="shared" si="13"/>
        <v>3476058.0000000005</v>
      </c>
      <c r="J52" s="387">
        <f t="shared" si="13"/>
        <v>3815476.1089999997</v>
      </c>
      <c r="K52" s="387">
        <f t="shared" si="13"/>
        <v>3950268.68</v>
      </c>
      <c r="L52" s="387"/>
      <c r="M52" s="484"/>
      <c r="N52" s="387"/>
      <c r="O52" s="387">
        <f t="shared" si="6"/>
        <v>30602190.387000002</v>
      </c>
    </row>
    <row r="53" spans="1:15" x14ac:dyDescent="0.25">
      <c r="A53" s="1204"/>
      <c r="B53" s="387" t="s">
        <v>58</v>
      </c>
      <c r="C53" s="387">
        <f t="shared" ref="C53:J56" si="14">C35+C41+C47</f>
        <v>1048524.9400000001</v>
      </c>
      <c r="D53" s="387">
        <f t="shared" si="14"/>
        <v>982501.84400000004</v>
      </c>
      <c r="E53" s="387">
        <f t="shared" si="14"/>
        <v>1130466.8299999998</v>
      </c>
      <c r="F53" s="387">
        <f t="shared" si="14"/>
        <v>1063851.4029999999</v>
      </c>
      <c r="G53" s="387">
        <f t="shared" si="14"/>
        <v>1205948.5519999999</v>
      </c>
      <c r="H53" s="387">
        <f t="shared" si="14"/>
        <v>1297125.5079999999</v>
      </c>
      <c r="I53" s="387">
        <f t="shared" si="14"/>
        <v>1292088.6310000001</v>
      </c>
      <c r="J53" s="387">
        <f t="shared" si="14"/>
        <v>1376670.71</v>
      </c>
      <c r="K53" s="387">
        <f t="shared" si="13"/>
        <v>1412201.6780000003</v>
      </c>
      <c r="L53" s="387"/>
      <c r="M53" s="484"/>
      <c r="N53" s="387"/>
      <c r="O53" s="387">
        <f t="shared" si="6"/>
        <v>10809380.096000001</v>
      </c>
    </row>
    <row r="54" spans="1:15" x14ac:dyDescent="0.25">
      <c r="A54" s="1204"/>
      <c r="B54" s="387" t="s">
        <v>825</v>
      </c>
      <c r="C54" s="387">
        <f>C36+C42+C48</f>
        <v>623832.61199999996</v>
      </c>
      <c r="D54" s="387">
        <f t="shared" si="14"/>
        <v>705695.87300000002</v>
      </c>
      <c r="E54" s="387">
        <f t="shared" si="14"/>
        <v>576023.24800000002</v>
      </c>
      <c r="F54" s="387">
        <f t="shared" si="14"/>
        <v>681013.79599999997</v>
      </c>
      <c r="G54" s="387">
        <f t="shared" si="14"/>
        <v>738565.36600000004</v>
      </c>
      <c r="H54" s="387">
        <f t="shared" si="14"/>
        <v>767049.88199999998</v>
      </c>
      <c r="I54" s="387">
        <f t="shared" si="14"/>
        <v>679129.02799999993</v>
      </c>
      <c r="J54" s="387">
        <f t="shared" si="14"/>
        <v>771621.07400000002</v>
      </c>
      <c r="K54" s="387">
        <f t="shared" si="13"/>
        <v>682234.98</v>
      </c>
      <c r="L54" s="387"/>
      <c r="M54" s="484"/>
      <c r="N54" s="387"/>
      <c r="O54" s="387">
        <f t="shared" si="6"/>
        <v>6225165.8589999992</v>
      </c>
    </row>
    <row r="55" spans="1:15" x14ac:dyDescent="0.25">
      <c r="A55" s="1204"/>
      <c r="B55" s="387" t="s">
        <v>826</v>
      </c>
      <c r="C55" s="387">
        <f t="shared" si="14"/>
        <v>625731.51699999999</v>
      </c>
      <c r="D55" s="387">
        <f t="shared" si="14"/>
        <v>386089.71899999998</v>
      </c>
      <c r="E55" s="387">
        <f t="shared" si="14"/>
        <v>614401.88300000003</v>
      </c>
      <c r="F55" s="387">
        <f t="shared" si="14"/>
        <v>589706.92099999997</v>
      </c>
      <c r="G55" s="387">
        <f t="shared" si="14"/>
        <v>546121.06999999995</v>
      </c>
      <c r="H55" s="387">
        <f t="shared" si="14"/>
        <v>637496.505</v>
      </c>
      <c r="I55" s="387">
        <f t="shared" si="14"/>
        <v>664699.51500000001</v>
      </c>
      <c r="J55" s="387">
        <f t="shared" si="14"/>
        <v>636041.745</v>
      </c>
      <c r="K55" s="387">
        <f t="shared" si="13"/>
        <v>517388.68400000001</v>
      </c>
      <c r="L55" s="387"/>
      <c r="M55" s="484"/>
      <c r="N55" s="387"/>
      <c r="O55" s="387">
        <f t="shared" si="6"/>
        <v>5217677.5590000004</v>
      </c>
    </row>
    <row r="56" spans="1:15" x14ac:dyDescent="0.25">
      <c r="A56" s="1206"/>
      <c r="B56" s="493" t="s">
        <v>827</v>
      </c>
      <c r="C56" s="493">
        <f t="shared" si="14"/>
        <v>112149.584</v>
      </c>
      <c r="D56" s="493">
        <f t="shared" si="14"/>
        <v>87273.153000000006</v>
      </c>
      <c r="E56" s="493">
        <f t="shared" si="14"/>
        <v>108765.38900000001</v>
      </c>
      <c r="F56" s="493">
        <f t="shared" si="14"/>
        <v>103222.81200000001</v>
      </c>
      <c r="G56" s="493">
        <f t="shared" si="14"/>
        <v>98530.811000000002</v>
      </c>
      <c r="H56" s="493">
        <f t="shared" si="14"/>
        <v>127239.58900000001</v>
      </c>
      <c r="I56" s="493">
        <f t="shared" si="14"/>
        <v>96662.79</v>
      </c>
      <c r="J56" s="493">
        <f t="shared" si="14"/>
        <v>133821.486</v>
      </c>
      <c r="K56" s="493">
        <f t="shared" si="13"/>
        <v>101100.70299999999</v>
      </c>
      <c r="L56" s="493"/>
      <c r="M56" s="494"/>
      <c r="N56" s="493"/>
      <c r="O56" s="493">
        <f t="shared" si="6"/>
        <v>968766.31700000016</v>
      </c>
    </row>
    <row r="58" spans="1:15" x14ac:dyDescent="0.25">
      <c r="A58" s="1201" t="s">
        <v>9</v>
      </c>
      <c r="B58" s="1201"/>
      <c r="C58" s="1201"/>
      <c r="D58" s="1201"/>
      <c r="E58" s="1201"/>
      <c r="F58" s="1201"/>
      <c r="G58" s="1201"/>
      <c r="H58" s="1201"/>
      <c r="I58" s="1201"/>
      <c r="J58" s="1201"/>
      <c r="K58" s="1201"/>
      <c r="L58" s="1201"/>
      <c r="M58" s="1201"/>
      <c r="N58" s="1201"/>
    </row>
  </sheetData>
  <mergeCells count="16">
    <mergeCell ref="A39:A44"/>
    <mergeCell ref="A45:A50"/>
    <mergeCell ref="A51:A56"/>
    <mergeCell ref="A58:N58"/>
    <mergeCell ref="A17:O17"/>
    <mergeCell ref="A28:O28"/>
    <mergeCell ref="A29:N29"/>
    <mergeCell ref="A30:O30"/>
    <mergeCell ref="A31:O31"/>
    <mergeCell ref="A33:A38"/>
    <mergeCell ref="A16:O16"/>
    <mergeCell ref="A1:N1"/>
    <mergeCell ref="A2:N2"/>
    <mergeCell ref="A3:N3"/>
    <mergeCell ref="A4:N4"/>
    <mergeCell ref="A15:N15"/>
  </mergeCells>
  <hyperlinks>
    <hyperlink ref="A58:N58" location="INDICE!A1" display="Volver al Indice"/>
    <hyperlink ref="A1:N1" location="INDICE!A1" display="Volver al Indice"/>
  </hyperlinks>
  <pageMargins left="0.7" right="0.7" top="0.75" bottom="0.75" header="0.3" footer="0.3"/>
  <pageSetup paperSize="14" scale="61"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pageSetUpPr fitToPage="1"/>
  </sheetPr>
  <dimension ref="B1:R133"/>
  <sheetViews>
    <sheetView zoomScale="80" zoomScaleNormal="80" workbookViewId="0">
      <selection activeCell="B4" sqref="B4"/>
    </sheetView>
  </sheetViews>
  <sheetFormatPr baseColWidth="10" defaultColWidth="4.5703125" defaultRowHeight="12.75" x14ac:dyDescent="0.2"/>
  <cols>
    <col min="1" max="1" width="4.85546875" style="134" customWidth="1"/>
    <col min="2" max="2" width="45.7109375" style="1051" customWidth="1"/>
    <col min="3" max="3" width="8.140625" style="134" bestFit="1" customWidth="1"/>
    <col min="4" max="9" width="8.140625" style="506" bestFit="1" customWidth="1"/>
    <col min="10" max="10" width="8.28515625" style="506" bestFit="1" customWidth="1"/>
    <col min="11" max="11" width="13" style="506" bestFit="1" customWidth="1"/>
    <col min="12" max="12" width="9.28515625" style="506" bestFit="1" customWidth="1"/>
    <col min="13" max="13" width="12.140625" style="506" bestFit="1" customWidth="1"/>
    <col min="14" max="14" width="11.42578125" style="506" bestFit="1" customWidth="1"/>
    <col min="15" max="15" width="10.85546875" style="506" bestFit="1" customWidth="1"/>
    <col min="16" max="16" width="21.42578125" style="134" customWidth="1"/>
    <col min="17" max="16384" width="4.5703125" style="134"/>
  </cols>
  <sheetData>
    <row r="1" spans="2:18" ht="24" customHeight="1" x14ac:dyDescent="0.2"/>
    <row r="2" spans="2:18" ht="15.75" customHeight="1" x14ac:dyDescent="0.25">
      <c r="B2" s="1208" t="s">
        <v>868</v>
      </c>
      <c r="C2" s="1208"/>
      <c r="D2" s="1208"/>
      <c r="E2" s="1208"/>
      <c r="F2" s="1208"/>
      <c r="G2" s="1208"/>
      <c r="H2" s="1208"/>
      <c r="I2" s="1208"/>
      <c r="J2" s="1208"/>
      <c r="K2" s="1208"/>
      <c r="L2" s="1208"/>
      <c r="M2" s="1208"/>
      <c r="N2" s="1208"/>
      <c r="O2" s="1208"/>
    </row>
    <row r="3" spans="2:18" ht="15.75" customHeight="1" x14ac:dyDescent="0.2">
      <c r="B3" s="1209" t="s">
        <v>576</v>
      </c>
      <c r="C3" s="1209"/>
      <c r="D3" s="1209"/>
      <c r="E3" s="1209"/>
      <c r="F3" s="1209"/>
      <c r="G3" s="1209"/>
      <c r="H3" s="1209"/>
      <c r="I3" s="1209"/>
      <c r="J3" s="1209"/>
      <c r="K3" s="1209"/>
      <c r="L3" s="1209"/>
      <c r="M3" s="1209"/>
      <c r="N3" s="1209"/>
      <c r="O3" s="1209"/>
    </row>
    <row r="4" spans="2:18" ht="13.5" thickBot="1" x14ac:dyDescent="0.25">
      <c r="B4" s="638" t="s">
        <v>9</v>
      </c>
      <c r="C4" s="1052"/>
      <c r="D4" s="639"/>
      <c r="E4" s="639"/>
      <c r="F4" s="639"/>
      <c r="G4" s="639"/>
      <c r="H4" s="639"/>
      <c r="I4" s="639"/>
      <c r="J4" s="639"/>
      <c r="K4" s="639"/>
      <c r="L4" s="639"/>
      <c r="M4" s="639"/>
      <c r="N4" s="639"/>
      <c r="O4" s="639"/>
    </row>
    <row r="5" spans="2:18" ht="15.75" thickTop="1" x14ac:dyDescent="0.2">
      <c r="B5" s="1053" t="s">
        <v>869</v>
      </c>
      <c r="C5" s="1054" t="s">
        <v>0</v>
      </c>
      <c r="D5" s="1054" t="s">
        <v>1</v>
      </c>
      <c r="E5" s="1054" t="s">
        <v>2</v>
      </c>
      <c r="F5" s="1054" t="s">
        <v>3</v>
      </c>
      <c r="G5" s="1054" t="s">
        <v>4</v>
      </c>
      <c r="H5" s="1054" t="s">
        <v>10</v>
      </c>
      <c r="I5" s="1054" t="s">
        <v>5</v>
      </c>
      <c r="J5" s="1054" t="s">
        <v>6</v>
      </c>
      <c r="K5" s="1054" t="s">
        <v>7</v>
      </c>
      <c r="L5" s="1054" t="s">
        <v>8</v>
      </c>
      <c r="M5" s="1054" t="s">
        <v>11</v>
      </c>
      <c r="N5" s="1054" t="s">
        <v>12</v>
      </c>
      <c r="O5" s="1055" t="s">
        <v>39</v>
      </c>
      <c r="P5" s="1056"/>
      <c r="Q5" s="1056"/>
      <c r="R5" s="1056"/>
    </row>
    <row r="6" spans="2:18" x14ac:dyDescent="0.2">
      <c r="B6" s="1210" t="s">
        <v>646</v>
      </c>
      <c r="C6" s="1210"/>
      <c r="D6" s="1210"/>
      <c r="E6" s="1210"/>
      <c r="F6" s="1210"/>
      <c r="G6" s="1210"/>
      <c r="H6" s="1210"/>
      <c r="I6" s="1210"/>
      <c r="J6" s="1210"/>
      <c r="K6" s="1210"/>
      <c r="L6" s="1210"/>
      <c r="M6" s="1210"/>
      <c r="N6" s="1210"/>
      <c r="O6" s="1210"/>
      <c r="Q6" s="1057"/>
      <c r="R6" s="1056"/>
    </row>
    <row r="7" spans="2:18" x14ac:dyDescent="0.2">
      <c r="B7" s="1058" t="s">
        <v>647</v>
      </c>
      <c r="C7" s="640">
        <v>2011</v>
      </c>
      <c r="D7" s="640">
        <v>1796</v>
      </c>
      <c r="E7" s="640">
        <v>1879</v>
      </c>
      <c r="F7" s="640">
        <v>2050</v>
      </c>
      <c r="G7" s="640">
        <v>1966</v>
      </c>
      <c r="H7" s="640">
        <v>1785</v>
      </c>
      <c r="I7" s="640">
        <v>1953</v>
      </c>
      <c r="J7" s="640">
        <v>1684</v>
      </c>
      <c r="K7" s="640">
        <v>1678</v>
      </c>
      <c r="L7" s="640"/>
      <c r="M7" s="640"/>
      <c r="N7" s="640"/>
      <c r="O7" s="641">
        <f>SUM(C7:N7)</f>
        <v>16802</v>
      </c>
      <c r="P7" s="1241">
        <f>O7-'[2]INI-MAT'!$O7</f>
        <v>0</v>
      </c>
      <c r="Q7" s="1059"/>
      <c r="R7" s="1056"/>
    </row>
    <row r="8" spans="2:18" x14ac:dyDescent="0.2">
      <c r="B8" s="681" t="s">
        <v>870</v>
      </c>
      <c r="C8" s="501">
        <v>25</v>
      </c>
      <c r="D8" s="501">
        <v>27</v>
      </c>
      <c r="E8" s="501">
        <v>34</v>
      </c>
      <c r="F8" s="501">
        <v>19</v>
      </c>
      <c r="G8" s="501">
        <v>16</v>
      </c>
      <c r="H8" s="501">
        <v>18</v>
      </c>
      <c r="I8" s="501">
        <v>18</v>
      </c>
      <c r="J8" s="501">
        <v>18</v>
      </c>
      <c r="K8" s="501">
        <v>22</v>
      </c>
      <c r="L8" s="501"/>
      <c r="M8" s="501"/>
      <c r="N8" s="501"/>
      <c r="O8" s="642">
        <f t="shared" ref="O8:O28" si="0">SUM(C8:N8)</f>
        <v>197</v>
      </c>
      <c r="P8" s="1241">
        <f>O8-'[2]INI-MAT'!$O8</f>
        <v>0</v>
      </c>
      <c r="Q8" s="1059"/>
      <c r="R8" s="1056"/>
    </row>
    <row r="9" spans="2:18" x14ac:dyDescent="0.2">
      <c r="B9" s="681" t="s">
        <v>871</v>
      </c>
      <c r="C9" s="501">
        <v>403</v>
      </c>
      <c r="D9" s="501">
        <v>292</v>
      </c>
      <c r="E9" s="501">
        <v>360</v>
      </c>
      <c r="F9" s="501">
        <v>341</v>
      </c>
      <c r="G9" s="501">
        <v>370</v>
      </c>
      <c r="H9" s="501">
        <v>397</v>
      </c>
      <c r="I9" s="501">
        <v>407</v>
      </c>
      <c r="J9" s="501">
        <v>358</v>
      </c>
      <c r="K9" s="501">
        <v>386</v>
      </c>
      <c r="L9" s="501"/>
      <c r="M9" s="501"/>
      <c r="N9" s="501"/>
      <c r="O9" s="642">
        <f t="shared" si="0"/>
        <v>3314</v>
      </c>
      <c r="P9" s="1241">
        <f>O9-'[2]INI-MAT'!$O9</f>
        <v>0</v>
      </c>
      <c r="Q9" s="1059"/>
      <c r="R9" s="1056"/>
    </row>
    <row r="10" spans="2:18" x14ac:dyDescent="0.2">
      <c r="B10" s="681" t="s">
        <v>872</v>
      </c>
      <c r="C10" s="501">
        <v>4</v>
      </c>
      <c r="D10" s="501">
        <v>5</v>
      </c>
      <c r="E10" s="501">
        <v>1</v>
      </c>
      <c r="F10" s="501">
        <v>2</v>
      </c>
      <c r="G10" s="501">
        <v>2</v>
      </c>
      <c r="H10" s="501">
        <v>3</v>
      </c>
      <c r="I10" s="501">
        <v>0</v>
      </c>
      <c r="J10" s="501">
        <v>0</v>
      </c>
      <c r="K10" s="501">
        <v>3</v>
      </c>
      <c r="L10" s="501"/>
      <c r="M10" s="501"/>
      <c r="N10" s="501"/>
      <c r="O10" s="642">
        <f t="shared" si="0"/>
        <v>20</v>
      </c>
      <c r="P10" s="1241">
        <f>O10-'[2]INI-MAT'!$O10</f>
        <v>0</v>
      </c>
      <c r="Q10" s="1059"/>
      <c r="R10" s="1056"/>
    </row>
    <row r="11" spans="2:18" x14ac:dyDescent="0.2">
      <c r="B11" s="681" t="s">
        <v>873</v>
      </c>
      <c r="C11" s="501">
        <v>645</v>
      </c>
      <c r="D11" s="501">
        <v>387</v>
      </c>
      <c r="E11" s="501">
        <v>462</v>
      </c>
      <c r="F11" s="501">
        <v>434</v>
      </c>
      <c r="G11" s="501">
        <v>464</v>
      </c>
      <c r="H11" s="501">
        <v>464</v>
      </c>
      <c r="I11" s="501">
        <v>523</v>
      </c>
      <c r="J11" s="501">
        <v>492</v>
      </c>
      <c r="K11" s="501">
        <v>572</v>
      </c>
      <c r="L11" s="501"/>
      <c r="M11" s="501"/>
      <c r="N11" s="501"/>
      <c r="O11" s="642">
        <f t="shared" si="0"/>
        <v>4443</v>
      </c>
      <c r="P11" s="1241">
        <f>O11-'[2]INI-MAT'!$O11</f>
        <v>0</v>
      </c>
      <c r="Q11" s="1059"/>
      <c r="R11" s="1056"/>
    </row>
    <row r="12" spans="2:18" x14ac:dyDescent="0.2">
      <c r="B12" s="681" t="s">
        <v>874</v>
      </c>
      <c r="C12" s="501">
        <v>302</v>
      </c>
      <c r="D12" s="501">
        <v>305</v>
      </c>
      <c r="E12" s="501">
        <v>400</v>
      </c>
      <c r="F12" s="501">
        <v>378</v>
      </c>
      <c r="G12" s="501">
        <v>280</v>
      </c>
      <c r="H12" s="501">
        <v>454</v>
      </c>
      <c r="I12" s="501">
        <v>271</v>
      </c>
      <c r="J12" s="501">
        <v>295</v>
      </c>
      <c r="K12" s="501">
        <v>386</v>
      </c>
      <c r="L12" s="501"/>
      <c r="M12" s="501"/>
      <c r="N12" s="501"/>
      <c r="O12" s="642">
        <f t="shared" si="0"/>
        <v>3071</v>
      </c>
      <c r="P12" s="1241">
        <f>O12-'[2]INI-MAT'!$O12</f>
        <v>0</v>
      </c>
      <c r="Q12" s="1059"/>
      <c r="R12" s="1056"/>
    </row>
    <row r="13" spans="2:18" x14ac:dyDescent="0.2">
      <c r="B13" s="681" t="s">
        <v>875</v>
      </c>
      <c r="C13" s="501">
        <v>567</v>
      </c>
      <c r="D13" s="501">
        <v>485</v>
      </c>
      <c r="E13" s="501">
        <v>517</v>
      </c>
      <c r="F13" s="501">
        <v>497</v>
      </c>
      <c r="G13" s="501">
        <v>559</v>
      </c>
      <c r="H13" s="501">
        <v>582</v>
      </c>
      <c r="I13" s="501">
        <v>616</v>
      </c>
      <c r="J13" s="501">
        <v>590</v>
      </c>
      <c r="K13" s="501">
        <v>578</v>
      </c>
      <c r="L13" s="501"/>
      <c r="M13" s="501"/>
      <c r="N13" s="501"/>
      <c r="O13" s="642">
        <f t="shared" si="0"/>
        <v>4991</v>
      </c>
      <c r="P13" s="1241">
        <f>O13-'[2]INI-MAT'!$O13</f>
        <v>0</v>
      </c>
      <c r="Q13" s="1059"/>
      <c r="R13" s="1056"/>
    </row>
    <row r="14" spans="2:18" x14ac:dyDescent="0.2">
      <c r="B14" s="681" t="s">
        <v>876</v>
      </c>
      <c r="C14" s="501">
        <v>1</v>
      </c>
      <c r="D14" s="501">
        <v>0</v>
      </c>
      <c r="E14" s="501">
        <v>2</v>
      </c>
      <c r="F14" s="501">
        <v>0</v>
      </c>
      <c r="G14" s="501">
        <v>0</v>
      </c>
      <c r="H14" s="501">
        <v>0</v>
      </c>
      <c r="I14" s="501">
        <v>0</v>
      </c>
      <c r="J14" s="501">
        <v>0</v>
      </c>
      <c r="K14" s="501">
        <v>2</v>
      </c>
      <c r="L14" s="501"/>
      <c r="M14" s="501"/>
      <c r="N14" s="501"/>
      <c r="O14" s="642">
        <f t="shared" si="0"/>
        <v>5</v>
      </c>
      <c r="P14" s="1241">
        <f>O14-'[2]INI-MAT'!$O14</f>
        <v>0</v>
      </c>
      <c r="Q14" s="1059"/>
      <c r="R14" s="1056"/>
    </row>
    <row r="15" spans="2:18" x14ac:dyDescent="0.2">
      <c r="B15" s="681" t="s">
        <v>877</v>
      </c>
      <c r="C15" s="501">
        <v>4</v>
      </c>
      <c r="D15" s="501">
        <v>1</v>
      </c>
      <c r="E15" s="501">
        <v>2</v>
      </c>
      <c r="F15" s="501">
        <v>3</v>
      </c>
      <c r="G15" s="501">
        <v>2</v>
      </c>
      <c r="H15" s="501">
        <v>4</v>
      </c>
      <c r="I15" s="501">
        <v>3</v>
      </c>
      <c r="J15" s="501">
        <v>2</v>
      </c>
      <c r="K15" s="501">
        <v>2</v>
      </c>
      <c r="L15" s="501"/>
      <c r="M15" s="501"/>
      <c r="N15" s="501"/>
      <c r="O15" s="642">
        <f t="shared" si="0"/>
        <v>23</v>
      </c>
      <c r="P15" s="1241">
        <f>O15-'[2]INI-MAT'!$O15</f>
        <v>0</v>
      </c>
      <c r="Q15" s="1059"/>
      <c r="R15" s="1056"/>
    </row>
    <row r="16" spans="2:18" x14ac:dyDescent="0.2">
      <c r="B16" s="681" t="s">
        <v>878</v>
      </c>
      <c r="C16" s="501">
        <v>5</v>
      </c>
      <c r="D16" s="501">
        <v>4</v>
      </c>
      <c r="E16" s="501">
        <v>1</v>
      </c>
      <c r="F16" s="501">
        <v>4</v>
      </c>
      <c r="G16" s="501">
        <v>3</v>
      </c>
      <c r="H16" s="501">
        <v>5</v>
      </c>
      <c r="I16" s="501">
        <v>2</v>
      </c>
      <c r="J16" s="501">
        <v>2</v>
      </c>
      <c r="K16" s="501">
        <v>7</v>
      </c>
      <c r="L16" s="501"/>
      <c r="M16" s="501"/>
      <c r="N16" s="501"/>
      <c r="O16" s="642">
        <f t="shared" si="0"/>
        <v>33</v>
      </c>
      <c r="P16" s="1241">
        <f>O16-'[2]INI-MAT'!$O16</f>
        <v>0</v>
      </c>
      <c r="Q16" s="1059"/>
      <c r="R16" s="1056"/>
    </row>
    <row r="17" spans="2:18" x14ac:dyDescent="0.2">
      <c r="B17" s="681" t="s">
        <v>879</v>
      </c>
      <c r="C17" s="501">
        <v>357</v>
      </c>
      <c r="D17" s="501">
        <v>632</v>
      </c>
      <c r="E17" s="501">
        <v>459</v>
      </c>
      <c r="F17" s="501">
        <v>320</v>
      </c>
      <c r="G17" s="501">
        <v>352</v>
      </c>
      <c r="H17" s="501">
        <v>502</v>
      </c>
      <c r="I17" s="501">
        <v>738</v>
      </c>
      <c r="J17" s="501">
        <v>455</v>
      </c>
      <c r="K17" s="501">
        <v>437</v>
      </c>
      <c r="L17" s="501"/>
      <c r="M17" s="501"/>
      <c r="N17" s="501"/>
      <c r="O17" s="642">
        <f t="shared" si="0"/>
        <v>4252</v>
      </c>
      <c r="P17" s="1241">
        <f>O17-'[2]INI-MAT'!$O17</f>
        <v>0</v>
      </c>
      <c r="Q17" s="1059"/>
      <c r="R17" s="1056"/>
    </row>
    <row r="18" spans="2:18" x14ac:dyDescent="0.2">
      <c r="B18" s="681" t="s">
        <v>880</v>
      </c>
      <c r="C18" s="501">
        <v>1</v>
      </c>
      <c r="D18" s="501">
        <v>0</v>
      </c>
      <c r="E18" s="501">
        <v>0</v>
      </c>
      <c r="F18" s="501">
        <v>0</v>
      </c>
      <c r="G18" s="501">
        <v>0</v>
      </c>
      <c r="H18" s="501">
        <v>0</v>
      </c>
      <c r="I18" s="501">
        <v>0</v>
      </c>
      <c r="J18" s="501">
        <v>1</v>
      </c>
      <c r="K18" s="501">
        <v>1</v>
      </c>
      <c r="L18" s="501"/>
      <c r="M18" s="501"/>
      <c r="N18" s="501"/>
      <c r="O18" s="642">
        <f t="shared" si="0"/>
        <v>3</v>
      </c>
      <c r="P18" s="1241">
        <f>O18-'[2]INI-MAT'!$O18</f>
        <v>0</v>
      </c>
      <c r="Q18" s="1059"/>
      <c r="R18" s="1056"/>
    </row>
    <row r="19" spans="2:18" x14ac:dyDescent="0.2">
      <c r="B19" s="681" t="s">
        <v>881</v>
      </c>
      <c r="C19" s="501">
        <v>0</v>
      </c>
      <c r="D19" s="501">
        <v>0</v>
      </c>
      <c r="E19" s="501">
        <v>0</v>
      </c>
      <c r="F19" s="501">
        <v>0</v>
      </c>
      <c r="G19" s="501">
        <v>2</v>
      </c>
      <c r="H19" s="501">
        <v>0</v>
      </c>
      <c r="I19" s="501">
        <v>0</v>
      </c>
      <c r="J19" s="501">
        <v>0</v>
      </c>
      <c r="K19" s="501"/>
      <c r="L19" s="501"/>
      <c r="M19" s="501"/>
      <c r="N19" s="501"/>
      <c r="O19" s="642">
        <f t="shared" si="0"/>
        <v>2</v>
      </c>
      <c r="P19" s="1241">
        <f>O19-'[2]INI-MAT'!$O19</f>
        <v>0</v>
      </c>
      <c r="Q19" s="1059"/>
      <c r="R19" s="1056"/>
    </row>
    <row r="20" spans="2:18" x14ac:dyDescent="0.2">
      <c r="B20" s="681" t="s">
        <v>882</v>
      </c>
      <c r="C20" s="501">
        <v>96</v>
      </c>
      <c r="D20" s="501">
        <v>92</v>
      </c>
      <c r="E20" s="501">
        <v>113</v>
      </c>
      <c r="F20" s="501">
        <v>79</v>
      </c>
      <c r="G20" s="501">
        <v>82</v>
      </c>
      <c r="H20" s="501">
        <v>83</v>
      </c>
      <c r="I20" s="501">
        <v>93</v>
      </c>
      <c r="J20" s="501">
        <v>101</v>
      </c>
      <c r="K20" s="501">
        <v>73</v>
      </c>
      <c r="L20" s="501"/>
      <c r="M20" s="501"/>
      <c r="N20" s="501"/>
      <c r="O20" s="642">
        <f t="shared" si="0"/>
        <v>812</v>
      </c>
      <c r="P20" s="1241">
        <f>O20-'[2]INI-MAT'!$O20</f>
        <v>0</v>
      </c>
      <c r="Q20" s="1059"/>
      <c r="R20" s="1056"/>
    </row>
    <row r="21" spans="2:18" x14ac:dyDescent="0.2">
      <c r="B21" s="686" t="s">
        <v>883</v>
      </c>
      <c r="C21" s="643">
        <f>SUM(C8:C20)</f>
        <v>2410</v>
      </c>
      <c r="D21" s="643">
        <f t="shared" ref="D21:N21" si="1">SUM(D8:D20)</f>
        <v>2230</v>
      </c>
      <c r="E21" s="643">
        <f t="shared" si="1"/>
        <v>2351</v>
      </c>
      <c r="F21" s="643">
        <f t="shared" si="1"/>
        <v>2077</v>
      </c>
      <c r="G21" s="643">
        <f t="shared" si="1"/>
        <v>2132</v>
      </c>
      <c r="H21" s="643">
        <f t="shared" si="1"/>
        <v>2512</v>
      </c>
      <c r="I21" s="643">
        <f t="shared" si="1"/>
        <v>2671</v>
      </c>
      <c r="J21" s="643">
        <f t="shared" si="1"/>
        <v>2314</v>
      </c>
      <c r="K21" s="643">
        <f t="shared" si="1"/>
        <v>2469</v>
      </c>
      <c r="L21" s="643">
        <f t="shared" si="1"/>
        <v>0</v>
      </c>
      <c r="M21" s="643">
        <f t="shared" si="1"/>
        <v>0</v>
      </c>
      <c r="N21" s="643">
        <f t="shared" si="1"/>
        <v>0</v>
      </c>
      <c r="O21" s="644">
        <f t="shared" si="0"/>
        <v>21166</v>
      </c>
      <c r="P21" s="1241">
        <f>O21-'[2]INI-MAT'!$O21</f>
        <v>0</v>
      </c>
      <c r="Q21" s="1059"/>
      <c r="R21" s="1056"/>
    </row>
    <row r="22" spans="2:18" x14ac:dyDescent="0.2">
      <c r="B22" s="681" t="s">
        <v>884</v>
      </c>
      <c r="C22" s="501">
        <v>415</v>
      </c>
      <c r="D22" s="501">
        <v>351</v>
      </c>
      <c r="E22" s="501">
        <v>471</v>
      </c>
      <c r="F22" s="501">
        <v>423</v>
      </c>
      <c r="G22" s="501">
        <v>389</v>
      </c>
      <c r="H22" s="501">
        <v>402</v>
      </c>
      <c r="I22" s="501">
        <v>410</v>
      </c>
      <c r="J22" s="501">
        <v>374</v>
      </c>
      <c r="K22" s="501">
        <v>337</v>
      </c>
      <c r="L22" s="501"/>
      <c r="M22" s="501"/>
      <c r="N22" s="501"/>
      <c r="O22" s="642">
        <f t="shared" si="0"/>
        <v>3572</v>
      </c>
      <c r="P22" s="1241">
        <f>O22-'[2]INI-MAT'!$O22</f>
        <v>0</v>
      </c>
      <c r="Q22" s="1059"/>
      <c r="R22" s="1056"/>
    </row>
    <row r="23" spans="2:18" x14ac:dyDescent="0.2">
      <c r="B23" s="681" t="s">
        <v>885</v>
      </c>
      <c r="C23" s="501">
        <v>2321</v>
      </c>
      <c r="D23" s="501">
        <v>1882</v>
      </c>
      <c r="E23" s="501">
        <v>2085</v>
      </c>
      <c r="F23" s="501">
        <v>2229</v>
      </c>
      <c r="G23" s="501">
        <v>2462</v>
      </c>
      <c r="H23" s="501">
        <v>2312</v>
      </c>
      <c r="I23" s="501">
        <v>2474</v>
      </c>
      <c r="J23" s="501">
        <v>2005</v>
      </c>
      <c r="K23" s="501">
        <v>2408</v>
      </c>
      <c r="L23" s="501"/>
      <c r="M23" s="501"/>
      <c r="N23" s="501"/>
      <c r="O23" s="642">
        <f t="shared" si="0"/>
        <v>20178</v>
      </c>
      <c r="P23" s="1241">
        <f>O23-'[2]INI-MAT'!$O23</f>
        <v>0</v>
      </c>
      <c r="Q23" s="1059"/>
      <c r="R23" s="1056"/>
    </row>
    <row r="24" spans="2:18" x14ac:dyDescent="0.2">
      <c r="B24" s="681" t="s">
        <v>886</v>
      </c>
      <c r="C24" s="501">
        <v>120</v>
      </c>
      <c r="D24" s="501">
        <v>92</v>
      </c>
      <c r="E24" s="501">
        <v>107</v>
      </c>
      <c r="F24" s="501">
        <v>106</v>
      </c>
      <c r="G24" s="501">
        <v>85</v>
      </c>
      <c r="H24" s="501">
        <v>103</v>
      </c>
      <c r="I24" s="501">
        <v>77</v>
      </c>
      <c r="J24" s="501">
        <v>86</v>
      </c>
      <c r="K24" s="501">
        <v>113</v>
      </c>
      <c r="L24" s="501"/>
      <c r="M24" s="501"/>
      <c r="N24" s="501"/>
      <c r="O24" s="642">
        <f t="shared" si="0"/>
        <v>889</v>
      </c>
      <c r="P24" s="1241">
        <f>O24-'[2]INI-MAT'!$O24</f>
        <v>0</v>
      </c>
      <c r="Q24" s="1059"/>
      <c r="R24" s="1056"/>
    </row>
    <row r="25" spans="2:18" x14ac:dyDescent="0.2">
      <c r="B25" s="681" t="s">
        <v>887</v>
      </c>
      <c r="C25" s="501">
        <v>1075</v>
      </c>
      <c r="D25" s="501">
        <v>956</v>
      </c>
      <c r="E25" s="501">
        <v>1019</v>
      </c>
      <c r="F25" s="501">
        <v>1084</v>
      </c>
      <c r="G25" s="501">
        <v>1094</v>
      </c>
      <c r="H25" s="501">
        <v>1092</v>
      </c>
      <c r="I25" s="501">
        <v>1115</v>
      </c>
      <c r="J25" s="501">
        <v>1180</v>
      </c>
      <c r="K25" s="501">
        <v>1161</v>
      </c>
      <c r="L25" s="501"/>
      <c r="M25" s="501"/>
      <c r="N25" s="501"/>
      <c r="O25" s="642">
        <f t="shared" si="0"/>
        <v>9776</v>
      </c>
      <c r="P25" s="1241">
        <f>O25-'[2]INI-MAT'!$O25</f>
        <v>0</v>
      </c>
      <c r="Q25" s="1059"/>
      <c r="R25" s="1056"/>
    </row>
    <row r="26" spans="2:18" x14ac:dyDescent="0.2">
      <c r="B26" s="681" t="s">
        <v>888</v>
      </c>
      <c r="C26" s="501">
        <v>382</v>
      </c>
      <c r="D26" s="501">
        <v>377</v>
      </c>
      <c r="E26" s="501">
        <v>302</v>
      </c>
      <c r="F26" s="501">
        <v>380</v>
      </c>
      <c r="G26" s="501">
        <v>385</v>
      </c>
      <c r="H26" s="501">
        <v>367</v>
      </c>
      <c r="I26" s="501">
        <v>342</v>
      </c>
      <c r="J26" s="501">
        <v>328</v>
      </c>
      <c r="K26" s="501">
        <v>429</v>
      </c>
      <c r="L26" s="501"/>
      <c r="M26" s="501"/>
      <c r="N26" s="501"/>
      <c r="O26" s="642">
        <f t="shared" si="0"/>
        <v>3292</v>
      </c>
      <c r="P26" s="1241">
        <f>O26-'[2]INI-MAT'!$O26</f>
        <v>0</v>
      </c>
      <c r="Q26" s="1059"/>
      <c r="R26" s="1056"/>
    </row>
    <row r="27" spans="2:18" x14ac:dyDescent="0.2">
      <c r="B27" s="686" t="s">
        <v>889</v>
      </c>
      <c r="C27" s="643">
        <f>SUM(C22:C26)</f>
        <v>4313</v>
      </c>
      <c r="D27" s="643">
        <f t="shared" ref="D27:N27" si="2">SUM(D22:D26)</f>
        <v>3658</v>
      </c>
      <c r="E27" s="643">
        <f t="shared" si="2"/>
        <v>3984</v>
      </c>
      <c r="F27" s="643">
        <f t="shared" si="2"/>
        <v>4222</v>
      </c>
      <c r="G27" s="643">
        <f t="shared" si="2"/>
        <v>4415</v>
      </c>
      <c r="H27" s="643">
        <f t="shared" si="2"/>
        <v>4276</v>
      </c>
      <c r="I27" s="643">
        <f t="shared" si="2"/>
        <v>4418</v>
      </c>
      <c r="J27" s="643">
        <f t="shared" si="2"/>
        <v>3973</v>
      </c>
      <c r="K27" s="643">
        <f t="shared" si="2"/>
        <v>4448</v>
      </c>
      <c r="L27" s="643">
        <f t="shared" si="2"/>
        <v>0</v>
      </c>
      <c r="M27" s="643">
        <f t="shared" si="2"/>
        <v>0</v>
      </c>
      <c r="N27" s="643">
        <f t="shared" si="2"/>
        <v>0</v>
      </c>
      <c r="O27" s="644">
        <f t="shared" si="0"/>
        <v>37707</v>
      </c>
      <c r="P27" s="1241">
        <f>O27-'[2]INI-MAT'!$O27</f>
        <v>0</v>
      </c>
      <c r="Q27" s="1059"/>
      <c r="R27" s="1056"/>
    </row>
    <row r="28" spans="2:18" x14ac:dyDescent="0.2">
      <c r="B28" s="1060" t="s">
        <v>34</v>
      </c>
      <c r="C28" s="645">
        <f>C27+C21+C7</f>
        <v>8734</v>
      </c>
      <c r="D28" s="645">
        <f t="shared" ref="D28:N28" si="3">D27+D21+D7</f>
        <v>7684</v>
      </c>
      <c r="E28" s="645">
        <f t="shared" si="3"/>
        <v>8214</v>
      </c>
      <c r="F28" s="645">
        <f t="shared" si="3"/>
        <v>8349</v>
      </c>
      <c r="G28" s="645">
        <f t="shared" si="3"/>
        <v>8513</v>
      </c>
      <c r="H28" s="645">
        <f t="shared" si="3"/>
        <v>8573</v>
      </c>
      <c r="I28" s="645">
        <f t="shared" si="3"/>
        <v>9042</v>
      </c>
      <c r="J28" s="645">
        <f t="shared" si="3"/>
        <v>7971</v>
      </c>
      <c r="K28" s="645">
        <f t="shared" si="3"/>
        <v>8595</v>
      </c>
      <c r="L28" s="645">
        <f t="shared" si="3"/>
        <v>0</v>
      </c>
      <c r="M28" s="645">
        <f t="shared" si="3"/>
        <v>0</v>
      </c>
      <c r="N28" s="645">
        <f t="shared" si="3"/>
        <v>0</v>
      </c>
      <c r="O28" s="646">
        <f t="shared" si="0"/>
        <v>75675</v>
      </c>
      <c r="P28" s="1241">
        <f>O28-'[2]INI-MAT'!$O28</f>
        <v>0</v>
      </c>
      <c r="Q28" s="1059"/>
      <c r="R28" s="1056"/>
    </row>
    <row r="29" spans="2:18" x14ac:dyDescent="0.2">
      <c r="B29" s="1207" t="s">
        <v>648</v>
      </c>
      <c r="C29" s="1207"/>
      <c r="D29" s="1207"/>
      <c r="E29" s="1207"/>
      <c r="F29" s="1207"/>
      <c r="G29" s="1207"/>
      <c r="H29" s="1207"/>
      <c r="I29" s="1207"/>
      <c r="J29" s="1207"/>
      <c r="K29" s="1207"/>
      <c r="L29" s="1207"/>
      <c r="M29" s="1207"/>
      <c r="N29" s="1207"/>
      <c r="O29" s="1207"/>
      <c r="P29" s="1241">
        <f>O29-'[2]INI-MAT'!$O29</f>
        <v>0</v>
      </c>
      <c r="Q29" s="1057"/>
      <c r="R29" s="1056"/>
    </row>
    <row r="30" spans="2:18" x14ac:dyDescent="0.2">
      <c r="B30" s="1058" t="s">
        <v>647</v>
      </c>
      <c r="C30" s="647">
        <v>1979</v>
      </c>
      <c r="D30" s="647">
        <v>1806</v>
      </c>
      <c r="E30" s="647">
        <v>1886</v>
      </c>
      <c r="F30" s="647">
        <v>2121</v>
      </c>
      <c r="G30" s="647">
        <v>2025</v>
      </c>
      <c r="H30" s="647">
        <v>1804</v>
      </c>
      <c r="I30" s="647">
        <v>1929</v>
      </c>
      <c r="J30" s="647">
        <v>1817</v>
      </c>
      <c r="K30" s="647">
        <v>1780</v>
      </c>
      <c r="L30" s="647"/>
      <c r="M30" s="647"/>
      <c r="N30" s="647"/>
      <c r="O30" s="648">
        <f>SUM(C30:N30)</f>
        <v>17147</v>
      </c>
      <c r="P30" s="1241">
        <f>O30-'[2]INI-MAT'!$O30</f>
        <v>0</v>
      </c>
      <c r="Q30" s="1057"/>
      <c r="R30" s="1056"/>
    </row>
    <row r="31" spans="2:18" x14ac:dyDescent="0.2">
      <c r="B31" s="681" t="s">
        <v>870</v>
      </c>
      <c r="C31" s="501">
        <v>23</v>
      </c>
      <c r="D31" s="501">
        <v>25</v>
      </c>
      <c r="E31" s="501">
        <v>23</v>
      </c>
      <c r="F31" s="501">
        <v>29</v>
      </c>
      <c r="G31" s="501">
        <v>33</v>
      </c>
      <c r="H31" s="501">
        <v>19</v>
      </c>
      <c r="I31" s="501">
        <v>20</v>
      </c>
      <c r="J31" s="501">
        <v>18</v>
      </c>
      <c r="K31" s="501">
        <v>17</v>
      </c>
      <c r="L31" s="501"/>
      <c r="M31" s="501"/>
      <c r="N31" s="501"/>
      <c r="O31" s="649">
        <f t="shared" ref="O31:O51" si="4">SUM(C31:N31)</f>
        <v>207</v>
      </c>
      <c r="P31" s="1241">
        <f>O31-'[2]INI-MAT'!$O31</f>
        <v>0</v>
      </c>
      <c r="Q31" s="1059"/>
      <c r="R31" s="1056"/>
    </row>
    <row r="32" spans="2:18" x14ac:dyDescent="0.2">
      <c r="B32" s="681" t="s">
        <v>871</v>
      </c>
      <c r="C32" s="501">
        <v>398</v>
      </c>
      <c r="D32" s="501">
        <v>330</v>
      </c>
      <c r="E32" s="501">
        <v>351</v>
      </c>
      <c r="F32" s="501">
        <v>350</v>
      </c>
      <c r="G32" s="501">
        <v>373</v>
      </c>
      <c r="H32" s="501">
        <v>435</v>
      </c>
      <c r="I32" s="501">
        <v>413</v>
      </c>
      <c r="J32" s="501">
        <v>363</v>
      </c>
      <c r="K32" s="501">
        <v>362</v>
      </c>
      <c r="L32" s="501"/>
      <c r="M32" s="501"/>
      <c r="N32" s="501"/>
      <c r="O32" s="649">
        <f t="shared" si="4"/>
        <v>3375</v>
      </c>
      <c r="P32" s="1241">
        <f>O32-'[2]INI-MAT'!$O32</f>
        <v>0</v>
      </c>
      <c r="Q32" s="1059"/>
      <c r="R32" s="1056"/>
    </row>
    <row r="33" spans="2:18" x14ac:dyDescent="0.2">
      <c r="B33" s="681" t="s">
        <v>872</v>
      </c>
      <c r="C33" s="501">
        <v>5</v>
      </c>
      <c r="D33" s="501">
        <v>3</v>
      </c>
      <c r="E33" s="501">
        <v>6</v>
      </c>
      <c r="F33" s="501">
        <v>3</v>
      </c>
      <c r="G33" s="501">
        <v>2</v>
      </c>
      <c r="H33" s="501">
        <v>1</v>
      </c>
      <c r="I33" s="501">
        <v>2</v>
      </c>
      <c r="J33" s="501">
        <v>2</v>
      </c>
      <c r="K33" s="501">
        <v>0</v>
      </c>
      <c r="L33" s="501"/>
      <c r="M33" s="501"/>
      <c r="N33" s="501"/>
      <c r="O33" s="649">
        <f t="shared" si="4"/>
        <v>24</v>
      </c>
      <c r="P33" s="1241">
        <f>O33-'[2]INI-MAT'!$O33</f>
        <v>0</v>
      </c>
      <c r="Q33" s="1059"/>
      <c r="R33" s="1056"/>
    </row>
    <row r="34" spans="2:18" x14ac:dyDescent="0.2">
      <c r="B34" s="681" t="s">
        <v>873</v>
      </c>
      <c r="C34" s="501">
        <v>521</v>
      </c>
      <c r="D34" s="501">
        <v>402</v>
      </c>
      <c r="E34" s="501">
        <v>496</v>
      </c>
      <c r="F34" s="501">
        <v>614</v>
      </c>
      <c r="G34" s="501">
        <v>383</v>
      </c>
      <c r="H34" s="501">
        <v>493</v>
      </c>
      <c r="I34" s="501">
        <v>505</v>
      </c>
      <c r="J34" s="501">
        <v>438</v>
      </c>
      <c r="K34" s="501">
        <v>397</v>
      </c>
      <c r="L34" s="501"/>
      <c r="M34" s="501"/>
      <c r="N34" s="501"/>
      <c r="O34" s="649">
        <f t="shared" si="4"/>
        <v>4249</v>
      </c>
      <c r="P34" s="1241">
        <f>O34-'[2]INI-MAT'!$O34</f>
        <v>0</v>
      </c>
      <c r="Q34" s="1059"/>
      <c r="R34" s="1056"/>
    </row>
    <row r="35" spans="2:18" x14ac:dyDescent="0.2">
      <c r="B35" s="681" t="s">
        <v>874</v>
      </c>
      <c r="C35" s="501">
        <v>334</v>
      </c>
      <c r="D35" s="501">
        <v>333</v>
      </c>
      <c r="E35" s="501">
        <v>431</v>
      </c>
      <c r="F35" s="501">
        <v>392</v>
      </c>
      <c r="G35" s="501">
        <v>286</v>
      </c>
      <c r="H35" s="501">
        <v>402</v>
      </c>
      <c r="I35" s="501">
        <v>319</v>
      </c>
      <c r="J35" s="501">
        <v>301</v>
      </c>
      <c r="K35" s="501">
        <v>387</v>
      </c>
      <c r="L35" s="501"/>
      <c r="M35" s="501"/>
      <c r="N35" s="501"/>
      <c r="O35" s="649">
        <f t="shared" si="4"/>
        <v>3185</v>
      </c>
      <c r="P35" s="1241">
        <f>O35-'[2]INI-MAT'!$O35</f>
        <v>0</v>
      </c>
      <c r="Q35" s="1059"/>
      <c r="R35" s="1056"/>
    </row>
    <row r="36" spans="2:18" x14ac:dyDescent="0.2">
      <c r="B36" s="681" t="s">
        <v>875</v>
      </c>
      <c r="C36" s="501">
        <v>617</v>
      </c>
      <c r="D36" s="501">
        <v>504</v>
      </c>
      <c r="E36" s="501">
        <v>527</v>
      </c>
      <c r="F36" s="501">
        <v>518</v>
      </c>
      <c r="G36" s="501">
        <v>553</v>
      </c>
      <c r="H36" s="501">
        <v>587</v>
      </c>
      <c r="I36" s="501">
        <v>583</v>
      </c>
      <c r="J36" s="501">
        <v>608</v>
      </c>
      <c r="K36" s="501">
        <v>523</v>
      </c>
      <c r="L36" s="501"/>
      <c r="M36" s="501"/>
      <c r="N36" s="501"/>
      <c r="O36" s="649">
        <f t="shared" si="4"/>
        <v>5020</v>
      </c>
      <c r="P36" s="1241">
        <f>O36-'[2]INI-MAT'!$O36</f>
        <v>0</v>
      </c>
      <c r="Q36" s="1059"/>
      <c r="R36" s="1056"/>
    </row>
    <row r="37" spans="2:18" x14ac:dyDescent="0.2">
      <c r="B37" s="681" t="s">
        <v>876</v>
      </c>
      <c r="C37" s="501">
        <v>0</v>
      </c>
      <c r="D37" s="501">
        <v>1</v>
      </c>
      <c r="E37" s="501">
        <v>1</v>
      </c>
      <c r="F37" s="501">
        <v>1</v>
      </c>
      <c r="G37" s="501">
        <v>1</v>
      </c>
      <c r="H37" s="501">
        <v>0</v>
      </c>
      <c r="I37" s="501">
        <v>0</v>
      </c>
      <c r="J37" s="501">
        <v>0</v>
      </c>
      <c r="K37" s="501"/>
      <c r="L37" s="501"/>
      <c r="M37" s="501"/>
      <c r="N37" s="501"/>
      <c r="O37" s="649">
        <f t="shared" si="4"/>
        <v>4</v>
      </c>
      <c r="P37" s="1241">
        <f>O37-'[2]INI-MAT'!$O37</f>
        <v>0</v>
      </c>
      <c r="Q37" s="1059"/>
      <c r="R37" s="1056"/>
    </row>
    <row r="38" spans="2:18" x14ac:dyDescent="0.2">
      <c r="B38" s="681" t="s">
        <v>877</v>
      </c>
      <c r="C38" s="501">
        <v>1</v>
      </c>
      <c r="D38" s="501">
        <v>3</v>
      </c>
      <c r="E38" s="501">
        <v>3</v>
      </c>
      <c r="F38" s="501">
        <v>2</v>
      </c>
      <c r="G38" s="501">
        <v>3</v>
      </c>
      <c r="H38" s="501">
        <v>2</v>
      </c>
      <c r="I38" s="501">
        <v>3</v>
      </c>
      <c r="J38" s="501">
        <v>4</v>
      </c>
      <c r="K38" s="501">
        <v>3</v>
      </c>
      <c r="L38" s="501"/>
      <c r="M38" s="501"/>
      <c r="N38" s="501"/>
      <c r="O38" s="649">
        <f t="shared" si="4"/>
        <v>24</v>
      </c>
      <c r="P38" s="1241">
        <f>O38-'[2]INI-MAT'!$O38</f>
        <v>0</v>
      </c>
      <c r="Q38" s="1059"/>
      <c r="R38" s="1056"/>
    </row>
    <row r="39" spans="2:18" x14ac:dyDescent="0.2">
      <c r="B39" s="681" t="s">
        <v>878</v>
      </c>
      <c r="C39" s="501">
        <v>6</v>
      </c>
      <c r="D39" s="501">
        <v>5</v>
      </c>
      <c r="E39" s="501">
        <v>3</v>
      </c>
      <c r="F39" s="501">
        <v>2</v>
      </c>
      <c r="G39" s="501">
        <v>3</v>
      </c>
      <c r="H39" s="501">
        <v>4</v>
      </c>
      <c r="I39" s="501">
        <v>3</v>
      </c>
      <c r="J39" s="501">
        <v>4</v>
      </c>
      <c r="K39" s="501">
        <v>2</v>
      </c>
      <c r="L39" s="501"/>
      <c r="M39" s="501"/>
      <c r="N39" s="501"/>
      <c r="O39" s="649">
        <f t="shared" si="4"/>
        <v>32</v>
      </c>
      <c r="P39" s="1241">
        <f>O39-'[2]INI-MAT'!$O39</f>
        <v>0</v>
      </c>
      <c r="Q39" s="1059"/>
      <c r="R39" s="1056"/>
    </row>
    <row r="40" spans="2:18" x14ac:dyDescent="0.2">
      <c r="B40" s="681" t="s">
        <v>879</v>
      </c>
      <c r="C40" s="501">
        <v>371</v>
      </c>
      <c r="D40" s="501">
        <v>627</v>
      </c>
      <c r="E40" s="501">
        <v>464</v>
      </c>
      <c r="F40" s="501">
        <v>349</v>
      </c>
      <c r="G40" s="501">
        <v>334</v>
      </c>
      <c r="H40" s="501">
        <v>510</v>
      </c>
      <c r="I40" s="501">
        <v>716</v>
      </c>
      <c r="J40" s="501">
        <v>424</v>
      </c>
      <c r="K40" s="501">
        <v>435</v>
      </c>
      <c r="L40" s="501"/>
      <c r="M40" s="501"/>
      <c r="N40" s="501"/>
      <c r="O40" s="649">
        <f t="shared" si="4"/>
        <v>4230</v>
      </c>
      <c r="P40" s="1241">
        <f>O40-'[2]INI-MAT'!$O40</f>
        <v>0</v>
      </c>
      <c r="Q40" s="1059"/>
      <c r="R40" s="1056"/>
    </row>
    <row r="41" spans="2:18" x14ac:dyDescent="0.2">
      <c r="B41" s="681" t="s">
        <v>880</v>
      </c>
      <c r="C41" s="501">
        <v>0</v>
      </c>
      <c r="D41" s="501">
        <v>1</v>
      </c>
      <c r="E41" s="501">
        <v>0</v>
      </c>
      <c r="F41" s="501">
        <v>0</v>
      </c>
      <c r="G41" s="501">
        <v>0</v>
      </c>
      <c r="H41" s="501">
        <v>0</v>
      </c>
      <c r="I41" s="501">
        <v>0</v>
      </c>
      <c r="J41" s="501">
        <v>0</v>
      </c>
      <c r="K41" s="501"/>
      <c r="L41" s="501"/>
      <c r="M41" s="501"/>
      <c r="N41" s="501"/>
      <c r="O41" s="649">
        <f t="shared" si="4"/>
        <v>1</v>
      </c>
      <c r="P41" s="1241">
        <f>O41-'[2]INI-MAT'!$O41</f>
        <v>0</v>
      </c>
      <c r="Q41" s="1059"/>
      <c r="R41" s="1056"/>
    </row>
    <row r="42" spans="2:18" x14ac:dyDescent="0.2">
      <c r="B42" s="681" t="s">
        <v>881</v>
      </c>
      <c r="C42" s="501">
        <v>0</v>
      </c>
      <c r="D42" s="501">
        <v>0</v>
      </c>
      <c r="E42" s="501">
        <v>0</v>
      </c>
      <c r="F42" s="501">
        <v>0</v>
      </c>
      <c r="G42" s="501">
        <v>0</v>
      </c>
      <c r="H42" s="501">
        <v>2</v>
      </c>
      <c r="I42" s="501">
        <v>0</v>
      </c>
      <c r="J42" s="501">
        <v>0</v>
      </c>
      <c r="K42" s="501"/>
      <c r="L42" s="501"/>
      <c r="M42" s="501"/>
      <c r="N42" s="501"/>
      <c r="O42" s="649">
        <f t="shared" si="4"/>
        <v>2</v>
      </c>
      <c r="P42" s="1241">
        <f>O42-'[2]INI-MAT'!$O42</f>
        <v>0</v>
      </c>
      <c r="Q42" s="1059"/>
      <c r="R42" s="1056"/>
    </row>
    <row r="43" spans="2:18" x14ac:dyDescent="0.2">
      <c r="B43" s="681" t="s">
        <v>882</v>
      </c>
      <c r="C43" s="501">
        <v>84</v>
      </c>
      <c r="D43" s="501">
        <v>94</v>
      </c>
      <c r="E43" s="501">
        <v>90</v>
      </c>
      <c r="F43" s="501">
        <v>117</v>
      </c>
      <c r="G43" s="501">
        <v>91</v>
      </c>
      <c r="H43" s="501">
        <v>112</v>
      </c>
      <c r="I43" s="501">
        <v>94</v>
      </c>
      <c r="J43" s="501">
        <v>83</v>
      </c>
      <c r="K43" s="501">
        <v>96</v>
      </c>
      <c r="L43" s="501"/>
      <c r="M43" s="501"/>
      <c r="N43" s="501"/>
      <c r="O43" s="649">
        <f t="shared" si="4"/>
        <v>861</v>
      </c>
      <c r="P43" s="1241">
        <f>O43-'[2]INI-MAT'!$O43</f>
        <v>0</v>
      </c>
      <c r="Q43" s="1059"/>
      <c r="R43" s="1056"/>
    </row>
    <row r="44" spans="2:18" x14ac:dyDescent="0.2">
      <c r="B44" s="686" t="s">
        <v>883</v>
      </c>
      <c r="C44" s="643">
        <f>SUM(C31:C43)</f>
        <v>2360</v>
      </c>
      <c r="D44" s="643">
        <f t="shared" ref="D44:N44" si="5">SUM(D31:D43)</f>
        <v>2328</v>
      </c>
      <c r="E44" s="643">
        <f t="shared" si="5"/>
        <v>2395</v>
      </c>
      <c r="F44" s="643">
        <f t="shared" si="5"/>
        <v>2377</v>
      </c>
      <c r="G44" s="643">
        <f t="shared" si="5"/>
        <v>2062</v>
      </c>
      <c r="H44" s="643">
        <f t="shared" si="5"/>
        <v>2567</v>
      </c>
      <c r="I44" s="643">
        <f t="shared" si="5"/>
        <v>2658</v>
      </c>
      <c r="J44" s="643">
        <f t="shared" si="5"/>
        <v>2245</v>
      </c>
      <c r="K44" s="643">
        <f t="shared" si="5"/>
        <v>2222</v>
      </c>
      <c r="L44" s="643">
        <f t="shared" si="5"/>
        <v>0</v>
      </c>
      <c r="M44" s="643">
        <f t="shared" si="5"/>
        <v>0</v>
      </c>
      <c r="N44" s="643">
        <f t="shared" si="5"/>
        <v>0</v>
      </c>
      <c r="O44" s="644">
        <f t="shared" si="4"/>
        <v>21214</v>
      </c>
      <c r="P44" s="1241">
        <f>O44-'[2]INI-MAT'!$O44</f>
        <v>0</v>
      </c>
      <c r="Q44" s="1059"/>
      <c r="R44" s="1056"/>
    </row>
    <row r="45" spans="2:18" x14ac:dyDescent="0.2">
      <c r="B45" s="681" t="s">
        <v>884</v>
      </c>
      <c r="C45" s="501">
        <v>390</v>
      </c>
      <c r="D45" s="501">
        <v>404</v>
      </c>
      <c r="E45" s="501">
        <v>446</v>
      </c>
      <c r="F45" s="501">
        <v>411</v>
      </c>
      <c r="G45" s="501">
        <v>438</v>
      </c>
      <c r="H45" s="501">
        <v>418</v>
      </c>
      <c r="I45" s="501">
        <v>403</v>
      </c>
      <c r="J45" s="501">
        <v>407</v>
      </c>
      <c r="K45" s="501">
        <v>317</v>
      </c>
      <c r="L45" s="501"/>
      <c r="M45" s="501"/>
      <c r="N45" s="501"/>
      <c r="O45" s="649">
        <f t="shared" si="4"/>
        <v>3634</v>
      </c>
      <c r="P45" s="1241">
        <f>O45-'[2]INI-MAT'!$O45</f>
        <v>0</v>
      </c>
      <c r="Q45" s="1059"/>
      <c r="R45" s="1056"/>
    </row>
    <row r="46" spans="2:18" x14ac:dyDescent="0.2">
      <c r="B46" s="681" t="s">
        <v>885</v>
      </c>
      <c r="C46" s="501">
        <v>2247</v>
      </c>
      <c r="D46" s="501">
        <v>1794</v>
      </c>
      <c r="E46" s="501">
        <v>2096</v>
      </c>
      <c r="F46" s="501">
        <v>2406</v>
      </c>
      <c r="G46" s="501">
        <v>2510</v>
      </c>
      <c r="H46" s="501">
        <v>2637</v>
      </c>
      <c r="I46" s="501">
        <v>2464</v>
      </c>
      <c r="J46" s="501">
        <v>2177</v>
      </c>
      <c r="K46" s="501">
        <v>2571</v>
      </c>
      <c r="L46" s="501"/>
      <c r="M46" s="501"/>
      <c r="N46" s="501"/>
      <c r="O46" s="649">
        <f t="shared" si="4"/>
        <v>20902</v>
      </c>
      <c r="P46" s="1241">
        <f>O46-'[2]INI-MAT'!$O46</f>
        <v>0</v>
      </c>
      <c r="Q46" s="1059"/>
      <c r="R46" s="1056"/>
    </row>
    <row r="47" spans="2:18" x14ac:dyDescent="0.2">
      <c r="B47" s="681" t="s">
        <v>886</v>
      </c>
      <c r="C47" s="501">
        <v>119</v>
      </c>
      <c r="D47" s="501">
        <v>86</v>
      </c>
      <c r="E47" s="501">
        <v>112</v>
      </c>
      <c r="F47" s="501">
        <v>114</v>
      </c>
      <c r="G47" s="501">
        <v>88</v>
      </c>
      <c r="H47" s="501">
        <v>108</v>
      </c>
      <c r="I47" s="501">
        <v>92</v>
      </c>
      <c r="J47" s="501">
        <v>112</v>
      </c>
      <c r="K47" s="501">
        <v>85</v>
      </c>
      <c r="L47" s="501"/>
      <c r="M47" s="501"/>
      <c r="N47" s="501"/>
      <c r="O47" s="650">
        <f t="shared" si="4"/>
        <v>916</v>
      </c>
      <c r="P47" s="1241">
        <f>O47-'[2]INI-MAT'!$O47</f>
        <v>0</v>
      </c>
      <c r="Q47" s="1059"/>
      <c r="R47" s="1056"/>
    </row>
    <row r="48" spans="2:18" x14ac:dyDescent="0.2">
      <c r="B48" s="681" t="s">
        <v>887</v>
      </c>
      <c r="C48" s="501">
        <v>1062</v>
      </c>
      <c r="D48" s="501">
        <v>1000</v>
      </c>
      <c r="E48" s="501">
        <v>1025</v>
      </c>
      <c r="F48" s="501">
        <v>1075</v>
      </c>
      <c r="G48" s="501">
        <v>1149</v>
      </c>
      <c r="H48" s="501">
        <v>1148</v>
      </c>
      <c r="I48" s="501">
        <v>1098</v>
      </c>
      <c r="J48" s="501">
        <v>1154</v>
      </c>
      <c r="K48" s="501">
        <v>1119</v>
      </c>
      <c r="L48" s="501"/>
      <c r="M48" s="501"/>
      <c r="N48" s="501"/>
      <c r="O48" s="650">
        <f t="shared" si="4"/>
        <v>9830</v>
      </c>
      <c r="P48" s="1241">
        <f>O48-'[2]INI-MAT'!$O48</f>
        <v>0</v>
      </c>
      <c r="Q48" s="1059"/>
      <c r="R48" s="1056"/>
    </row>
    <row r="49" spans="2:18" x14ac:dyDescent="0.2">
      <c r="B49" s="681" t="s">
        <v>888</v>
      </c>
      <c r="C49" s="501">
        <v>328</v>
      </c>
      <c r="D49" s="501">
        <v>400</v>
      </c>
      <c r="E49" s="501">
        <v>364</v>
      </c>
      <c r="F49" s="501">
        <v>373</v>
      </c>
      <c r="G49" s="501">
        <v>362</v>
      </c>
      <c r="H49" s="501">
        <v>435</v>
      </c>
      <c r="I49" s="501">
        <v>339</v>
      </c>
      <c r="J49" s="501">
        <v>319</v>
      </c>
      <c r="K49" s="501">
        <v>415</v>
      </c>
      <c r="L49" s="501"/>
      <c r="M49" s="501"/>
      <c r="N49" s="501"/>
      <c r="O49" s="650">
        <f t="shared" si="4"/>
        <v>3335</v>
      </c>
      <c r="P49" s="1241">
        <f>O49-'[2]INI-MAT'!$O49</f>
        <v>0</v>
      </c>
      <c r="Q49" s="1059"/>
      <c r="R49" s="1056"/>
    </row>
    <row r="50" spans="2:18" x14ac:dyDescent="0.2">
      <c r="B50" s="686" t="s">
        <v>889</v>
      </c>
      <c r="C50" s="643">
        <f>SUM(C45:C49)</f>
        <v>4146</v>
      </c>
      <c r="D50" s="643">
        <f t="shared" ref="D50:N50" si="6">SUM(D45:D49)</f>
        <v>3684</v>
      </c>
      <c r="E50" s="643">
        <f t="shared" si="6"/>
        <v>4043</v>
      </c>
      <c r="F50" s="643">
        <f t="shared" si="6"/>
        <v>4379</v>
      </c>
      <c r="G50" s="643">
        <f t="shared" si="6"/>
        <v>4547</v>
      </c>
      <c r="H50" s="643">
        <f t="shared" si="6"/>
        <v>4746</v>
      </c>
      <c r="I50" s="643">
        <f t="shared" si="6"/>
        <v>4396</v>
      </c>
      <c r="J50" s="643">
        <f t="shared" si="6"/>
        <v>4169</v>
      </c>
      <c r="K50" s="643">
        <f t="shared" si="6"/>
        <v>4507</v>
      </c>
      <c r="L50" s="643">
        <f t="shared" si="6"/>
        <v>0</v>
      </c>
      <c r="M50" s="643">
        <f t="shared" si="6"/>
        <v>0</v>
      </c>
      <c r="N50" s="643">
        <f t="shared" si="6"/>
        <v>0</v>
      </c>
      <c r="O50" s="651">
        <f t="shared" si="4"/>
        <v>38617</v>
      </c>
      <c r="P50" s="1241">
        <f>O50-'[2]INI-MAT'!$O50</f>
        <v>0</v>
      </c>
      <c r="Q50" s="1059"/>
      <c r="R50" s="1056"/>
    </row>
    <row r="51" spans="2:18" x14ac:dyDescent="0.2">
      <c r="B51" s="1061" t="s">
        <v>34</v>
      </c>
      <c r="C51" s="652">
        <f>C50+C44+C30</f>
        <v>8485</v>
      </c>
      <c r="D51" s="652">
        <f t="shared" ref="D51:N51" si="7">D50+D44+D30</f>
        <v>7818</v>
      </c>
      <c r="E51" s="652">
        <f t="shared" si="7"/>
        <v>8324</v>
      </c>
      <c r="F51" s="652">
        <f t="shared" si="7"/>
        <v>8877</v>
      </c>
      <c r="G51" s="652">
        <f t="shared" si="7"/>
        <v>8634</v>
      </c>
      <c r="H51" s="652">
        <f t="shared" si="7"/>
        <v>9117</v>
      </c>
      <c r="I51" s="652">
        <f t="shared" si="7"/>
        <v>8983</v>
      </c>
      <c r="J51" s="652">
        <f t="shared" si="7"/>
        <v>8231</v>
      </c>
      <c r="K51" s="652">
        <f t="shared" si="7"/>
        <v>8509</v>
      </c>
      <c r="L51" s="652">
        <f t="shared" si="7"/>
        <v>0</v>
      </c>
      <c r="M51" s="652">
        <f t="shared" si="7"/>
        <v>0</v>
      </c>
      <c r="N51" s="652">
        <f t="shared" si="7"/>
        <v>0</v>
      </c>
      <c r="O51" s="653">
        <f t="shared" si="4"/>
        <v>76978</v>
      </c>
      <c r="P51" s="1241">
        <f>O51-'[2]INI-MAT'!$O51</f>
        <v>0</v>
      </c>
      <c r="Q51" s="1059"/>
      <c r="R51" s="1056"/>
    </row>
    <row r="52" spans="2:18" x14ac:dyDescent="0.2">
      <c r="B52" s="1207" t="s">
        <v>649</v>
      </c>
      <c r="C52" s="1207"/>
      <c r="D52" s="1207"/>
      <c r="E52" s="1207"/>
      <c r="F52" s="1207"/>
      <c r="G52" s="1207"/>
      <c r="H52" s="1207"/>
      <c r="I52" s="1207"/>
      <c r="J52" s="1207"/>
      <c r="K52" s="1207"/>
      <c r="L52" s="1207"/>
      <c r="M52" s="1207"/>
      <c r="N52" s="1207"/>
      <c r="O52" s="1207"/>
      <c r="P52" s="1241">
        <f>O52-'[2]INI-MAT'!$O52</f>
        <v>0</v>
      </c>
      <c r="Q52" s="1057"/>
      <c r="R52" s="1056"/>
    </row>
    <row r="53" spans="2:18" x14ac:dyDescent="0.2">
      <c r="B53" s="678" t="s">
        <v>647</v>
      </c>
      <c r="C53" s="647">
        <v>1475</v>
      </c>
      <c r="D53" s="647">
        <v>1912</v>
      </c>
      <c r="E53" s="647">
        <v>1655</v>
      </c>
      <c r="F53" s="647">
        <v>2053</v>
      </c>
      <c r="G53" s="647">
        <v>2993</v>
      </c>
      <c r="H53" s="647">
        <v>1898</v>
      </c>
      <c r="I53" s="647">
        <v>1846</v>
      </c>
      <c r="J53" s="647">
        <v>1166</v>
      </c>
      <c r="K53" s="647">
        <v>2745</v>
      </c>
      <c r="L53" s="647"/>
      <c r="M53" s="647"/>
      <c r="N53" s="647"/>
      <c r="O53" s="648">
        <f>SUM(C53:N53)</f>
        <v>17743</v>
      </c>
      <c r="P53" s="1241">
        <f>O53-'[2]INI-MAT'!$O53</f>
        <v>0</v>
      </c>
      <c r="Q53" s="1057"/>
      <c r="R53" s="1056"/>
    </row>
    <row r="54" spans="2:18" x14ac:dyDescent="0.2">
      <c r="B54" s="681" t="s">
        <v>870</v>
      </c>
      <c r="C54" s="501">
        <v>21</v>
      </c>
      <c r="D54" s="501">
        <v>22</v>
      </c>
      <c r="E54" s="501">
        <v>21</v>
      </c>
      <c r="F54" s="501">
        <v>18</v>
      </c>
      <c r="G54" s="501">
        <v>30</v>
      </c>
      <c r="H54" s="501">
        <v>35</v>
      </c>
      <c r="I54" s="501">
        <v>30</v>
      </c>
      <c r="J54" s="501">
        <v>27</v>
      </c>
      <c r="K54" s="501">
        <v>21</v>
      </c>
      <c r="L54" s="501"/>
      <c r="M54" s="501"/>
      <c r="N54" s="501"/>
      <c r="O54" s="649">
        <f t="shared" ref="O54:O74" si="8">SUM(C54:N54)</f>
        <v>225</v>
      </c>
      <c r="P54" s="1241">
        <f>O54-'[2]INI-MAT'!$O54</f>
        <v>0</v>
      </c>
      <c r="Q54" s="1059"/>
      <c r="R54" s="1056"/>
    </row>
    <row r="55" spans="2:18" x14ac:dyDescent="0.2">
      <c r="B55" s="681" t="s">
        <v>871</v>
      </c>
      <c r="C55" s="501">
        <v>362</v>
      </c>
      <c r="D55" s="501">
        <v>303</v>
      </c>
      <c r="E55" s="501">
        <v>296</v>
      </c>
      <c r="F55" s="501">
        <v>306</v>
      </c>
      <c r="G55" s="501">
        <v>372</v>
      </c>
      <c r="H55" s="501">
        <v>386</v>
      </c>
      <c r="I55" s="501">
        <v>411</v>
      </c>
      <c r="J55" s="501">
        <v>372</v>
      </c>
      <c r="K55" s="501">
        <v>330</v>
      </c>
      <c r="L55" s="501"/>
      <c r="M55" s="501"/>
      <c r="N55" s="501"/>
      <c r="O55" s="649">
        <f t="shared" si="8"/>
        <v>3138</v>
      </c>
      <c r="P55" s="1241">
        <f>O55-'[2]INI-MAT'!$O55</f>
        <v>0</v>
      </c>
      <c r="Q55" s="1059"/>
      <c r="R55" s="1056"/>
    </row>
    <row r="56" spans="2:18" x14ac:dyDescent="0.2">
      <c r="B56" s="681" t="s">
        <v>872</v>
      </c>
      <c r="C56" s="501">
        <v>4</v>
      </c>
      <c r="D56" s="501">
        <v>2</v>
      </c>
      <c r="E56" s="501">
        <v>5</v>
      </c>
      <c r="F56" s="501">
        <v>5</v>
      </c>
      <c r="G56" s="501">
        <v>3</v>
      </c>
      <c r="H56" s="501">
        <v>7</v>
      </c>
      <c r="I56" s="501">
        <v>1</v>
      </c>
      <c r="J56" s="501">
        <v>2</v>
      </c>
      <c r="K56" s="501">
        <v>2</v>
      </c>
      <c r="L56" s="501"/>
      <c r="M56" s="501"/>
      <c r="N56" s="501"/>
      <c r="O56" s="649">
        <f t="shared" si="8"/>
        <v>31</v>
      </c>
      <c r="P56" s="1241">
        <f>O56-'[2]INI-MAT'!$O56</f>
        <v>0</v>
      </c>
      <c r="Q56" s="1059"/>
      <c r="R56" s="1056"/>
    </row>
    <row r="57" spans="2:18" x14ac:dyDescent="0.2">
      <c r="B57" s="681" t="s">
        <v>873</v>
      </c>
      <c r="C57" s="501">
        <v>635</v>
      </c>
      <c r="D57" s="501">
        <v>460</v>
      </c>
      <c r="E57" s="501">
        <v>481</v>
      </c>
      <c r="F57" s="501">
        <v>487</v>
      </c>
      <c r="G57" s="501">
        <v>447</v>
      </c>
      <c r="H57" s="501">
        <v>484</v>
      </c>
      <c r="I57" s="501">
        <v>541</v>
      </c>
      <c r="J57" s="501">
        <v>448</v>
      </c>
      <c r="K57" s="501">
        <v>535</v>
      </c>
      <c r="L57" s="501"/>
      <c r="M57" s="501"/>
      <c r="N57" s="501"/>
      <c r="O57" s="649">
        <f t="shared" si="8"/>
        <v>4518</v>
      </c>
      <c r="P57" s="1241">
        <f>O57-'[2]INI-MAT'!$O57</f>
        <v>0</v>
      </c>
      <c r="Q57" s="1059"/>
      <c r="R57" s="1056"/>
    </row>
    <row r="58" spans="2:18" x14ac:dyDescent="0.2">
      <c r="B58" s="681" t="s">
        <v>874</v>
      </c>
      <c r="C58" s="501">
        <v>287</v>
      </c>
      <c r="D58" s="501">
        <v>293</v>
      </c>
      <c r="E58" s="501">
        <v>389</v>
      </c>
      <c r="F58" s="501">
        <v>375</v>
      </c>
      <c r="G58" s="501">
        <v>285</v>
      </c>
      <c r="H58" s="501">
        <v>512</v>
      </c>
      <c r="I58" s="501">
        <v>301</v>
      </c>
      <c r="J58" s="501">
        <v>263</v>
      </c>
      <c r="K58" s="501">
        <v>432</v>
      </c>
      <c r="L58" s="501"/>
      <c r="M58" s="501"/>
      <c r="N58" s="501"/>
      <c r="O58" s="649">
        <f t="shared" si="8"/>
        <v>3137</v>
      </c>
      <c r="P58" s="1241">
        <f>O58-'[2]INI-MAT'!$O58</f>
        <v>0</v>
      </c>
      <c r="Q58" s="1059"/>
      <c r="R58" s="1056"/>
    </row>
    <row r="59" spans="2:18" x14ac:dyDescent="0.2">
      <c r="B59" s="681" t="s">
        <v>875</v>
      </c>
      <c r="C59" s="501">
        <v>459</v>
      </c>
      <c r="D59" s="501">
        <v>476</v>
      </c>
      <c r="E59" s="501">
        <v>413</v>
      </c>
      <c r="F59" s="501">
        <v>616</v>
      </c>
      <c r="G59" s="501">
        <v>510</v>
      </c>
      <c r="H59" s="501">
        <v>568</v>
      </c>
      <c r="I59" s="501">
        <v>601</v>
      </c>
      <c r="J59" s="501">
        <v>394</v>
      </c>
      <c r="K59" s="501">
        <v>554</v>
      </c>
      <c r="L59" s="501"/>
      <c r="M59" s="501"/>
      <c r="N59" s="501"/>
      <c r="O59" s="649">
        <f t="shared" si="8"/>
        <v>4591</v>
      </c>
      <c r="P59" s="1241">
        <f>O59-'[2]INI-MAT'!$O59</f>
        <v>0</v>
      </c>
      <c r="Q59" s="1059"/>
      <c r="R59" s="1056"/>
    </row>
    <row r="60" spans="2:18" x14ac:dyDescent="0.2">
      <c r="B60" s="681" t="s">
        <v>876</v>
      </c>
      <c r="C60" s="501">
        <v>1</v>
      </c>
      <c r="D60" s="501">
        <v>1</v>
      </c>
      <c r="E60" s="501">
        <v>0</v>
      </c>
      <c r="F60" s="501">
        <v>1</v>
      </c>
      <c r="G60" s="501">
        <v>0</v>
      </c>
      <c r="H60" s="501">
        <v>1</v>
      </c>
      <c r="I60" s="501">
        <v>1</v>
      </c>
      <c r="J60" s="501">
        <v>0</v>
      </c>
      <c r="K60" s="501">
        <v>0</v>
      </c>
      <c r="L60" s="501"/>
      <c r="M60" s="501"/>
      <c r="N60" s="501"/>
      <c r="O60" s="649">
        <f t="shared" si="8"/>
        <v>5</v>
      </c>
      <c r="P60" s="1241">
        <f>O60-'[2]INI-MAT'!$O60</f>
        <v>0</v>
      </c>
      <c r="Q60" s="1059"/>
      <c r="R60" s="1056"/>
    </row>
    <row r="61" spans="2:18" x14ac:dyDescent="0.2">
      <c r="B61" s="681" t="s">
        <v>877</v>
      </c>
      <c r="C61" s="501">
        <v>2</v>
      </c>
      <c r="D61" s="501">
        <v>3</v>
      </c>
      <c r="E61" s="501">
        <v>1</v>
      </c>
      <c r="F61" s="501">
        <v>2</v>
      </c>
      <c r="G61" s="501">
        <v>3</v>
      </c>
      <c r="H61" s="501">
        <v>2</v>
      </c>
      <c r="I61" s="501">
        <v>2</v>
      </c>
      <c r="J61" s="501">
        <v>3</v>
      </c>
      <c r="K61" s="501">
        <v>3</v>
      </c>
      <c r="L61" s="501"/>
      <c r="M61" s="501"/>
      <c r="N61" s="501"/>
      <c r="O61" s="649">
        <f t="shared" si="8"/>
        <v>21</v>
      </c>
      <c r="P61" s="1241">
        <f>O61-'[2]INI-MAT'!$O61</f>
        <v>0</v>
      </c>
      <c r="Q61" s="1059"/>
      <c r="R61" s="1056"/>
    </row>
    <row r="62" spans="2:18" x14ac:dyDescent="0.2">
      <c r="B62" s="681" t="s">
        <v>878</v>
      </c>
      <c r="C62" s="501">
        <v>5</v>
      </c>
      <c r="D62" s="501">
        <v>4</v>
      </c>
      <c r="E62" s="501">
        <v>5</v>
      </c>
      <c r="F62" s="501">
        <v>6</v>
      </c>
      <c r="G62" s="501">
        <v>2</v>
      </c>
      <c r="H62" s="501">
        <v>3</v>
      </c>
      <c r="I62" s="501">
        <v>2</v>
      </c>
      <c r="J62" s="501">
        <v>5</v>
      </c>
      <c r="K62" s="501">
        <v>4</v>
      </c>
      <c r="L62" s="501"/>
      <c r="M62" s="501"/>
      <c r="N62" s="501"/>
      <c r="O62" s="649">
        <f t="shared" si="8"/>
        <v>36</v>
      </c>
      <c r="P62" s="1241">
        <f>O62-'[2]INI-MAT'!$O62</f>
        <v>0</v>
      </c>
      <c r="Q62" s="1059"/>
      <c r="R62" s="1056"/>
    </row>
    <row r="63" spans="2:18" x14ac:dyDescent="0.2">
      <c r="B63" s="681" t="s">
        <v>879</v>
      </c>
      <c r="C63" s="501">
        <v>344</v>
      </c>
      <c r="D63" s="501">
        <v>685</v>
      </c>
      <c r="E63" s="501">
        <v>349</v>
      </c>
      <c r="F63" s="501">
        <v>366</v>
      </c>
      <c r="G63" s="501">
        <v>140</v>
      </c>
      <c r="H63" s="501">
        <v>476</v>
      </c>
      <c r="I63" s="501">
        <v>490</v>
      </c>
      <c r="J63" s="501">
        <v>500</v>
      </c>
      <c r="K63" s="501">
        <v>267</v>
      </c>
      <c r="L63" s="501"/>
      <c r="M63" s="501"/>
      <c r="N63" s="501"/>
      <c r="O63" s="649">
        <f t="shared" si="8"/>
        <v>3617</v>
      </c>
      <c r="P63" s="1241">
        <f>O63-'[2]INI-MAT'!$O63</f>
        <v>0</v>
      </c>
      <c r="Q63" s="1059"/>
      <c r="R63" s="1056"/>
    </row>
    <row r="64" spans="2:18" x14ac:dyDescent="0.2">
      <c r="B64" s="681" t="s">
        <v>880</v>
      </c>
      <c r="C64" s="501">
        <v>1</v>
      </c>
      <c r="D64" s="501">
        <v>0</v>
      </c>
      <c r="E64" s="501">
        <v>0</v>
      </c>
      <c r="F64" s="501">
        <v>0</v>
      </c>
      <c r="G64" s="501">
        <v>1</v>
      </c>
      <c r="H64" s="501">
        <v>0</v>
      </c>
      <c r="I64" s="501">
        <v>0</v>
      </c>
      <c r="J64" s="501">
        <v>0</v>
      </c>
      <c r="K64" s="501"/>
      <c r="L64" s="501"/>
      <c r="M64" s="501"/>
      <c r="N64" s="501"/>
      <c r="O64" s="649">
        <f t="shared" si="8"/>
        <v>2</v>
      </c>
      <c r="P64" s="1241">
        <f>O64-'[2]INI-MAT'!$O64</f>
        <v>0</v>
      </c>
      <c r="Q64" s="1059"/>
      <c r="R64" s="1056"/>
    </row>
    <row r="65" spans="2:18" x14ac:dyDescent="0.2">
      <c r="B65" s="681" t="s">
        <v>881</v>
      </c>
      <c r="C65" s="501">
        <v>0</v>
      </c>
      <c r="D65" s="501">
        <v>0</v>
      </c>
      <c r="E65" s="501">
        <v>0</v>
      </c>
      <c r="F65" s="501">
        <v>0</v>
      </c>
      <c r="G65" s="501">
        <v>0</v>
      </c>
      <c r="H65" s="501">
        <v>0</v>
      </c>
      <c r="I65" s="501">
        <v>0</v>
      </c>
      <c r="J65" s="501">
        <v>0</v>
      </c>
      <c r="K65" s="501">
        <v>1</v>
      </c>
      <c r="L65" s="501"/>
      <c r="M65" s="501"/>
      <c r="N65" s="501"/>
      <c r="O65" s="649">
        <f t="shared" si="8"/>
        <v>1</v>
      </c>
      <c r="P65" s="1241">
        <f>O65-'[2]INI-MAT'!$O65</f>
        <v>0</v>
      </c>
      <c r="Q65" s="1059"/>
      <c r="R65" s="1056"/>
    </row>
    <row r="66" spans="2:18" x14ac:dyDescent="0.2">
      <c r="B66" s="681" t="s">
        <v>882</v>
      </c>
      <c r="C66" s="501">
        <v>102</v>
      </c>
      <c r="D66" s="501">
        <v>76</v>
      </c>
      <c r="E66" s="501">
        <v>61</v>
      </c>
      <c r="F66" s="501">
        <v>76</v>
      </c>
      <c r="G66" s="501">
        <v>95</v>
      </c>
      <c r="H66" s="501">
        <v>104</v>
      </c>
      <c r="I66" s="501">
        <v>107</v>
      </c>
      <c r="J66" s="501">
        <v>88</v>
      </c>
      <c r="K66" s="501">
        <v>67</v>
      </c>
      <c r="L66" s="501"/>
      <c r="M66" s="501"/>
      <c r="N66" s="501"/>
      <c r="O66" s="649">
        <f t="shared" si="8"/>
        <v>776</v>
      </c>
      <c r="P66" s="1241">
        <f>O66-'[2]INI-MAT'!$O66</f>
        <v>0</v>
      </c>
      <c r="Q66" s="1059"/>
      <c r="R66" s="1056"/>
    </row>
    <row r="67" spans="2:18" x14ac:dyDescent="0.2">
      <c r="B67" s="686" t="s">
        <v>883</v>
      </c>
      <c r="C67" s="643">
        <f>SUM(C54:C66)</f>
        <v>2223</v>
      </c>
      <c r="D67" s="643">
        <f t="shared" ref="D67:N67" si="9">SUM(D54:D66)</f>
        <v>2325</v>
      </c>
      <c r="E67" s="643">
        <f t="shared" si="9"/>
        <v>2021</v>
      </c>
      <c r="F67" s="643">
        <f t="shared" si="9"/>
        <v>2258</v>
      </c>
      <c r="G67" s="643">
        <f t="shared" si="9"/>
        <v>1888</v>
      </c>
      <c r="H67" s="643">
        <f t="shared" si="9"/>
        <v>2578</v>
      </c>
      <c r="I67" s="643">
        <f t="shared" si="9"/>
        <v>2487</v>
      </c>
      <c r="J67" s="643">
        <f t="shared" si="9"/>
        <v>2102</v>
      </c>
      <c r="K67" s="643">
        <f t="shared" si="9"/>
        <v>2216</v>
      </c>
      <c r="L67" s="643">
        <f t="shared" si="9"/>
        <v>0</v>
      </c>
      <c r="M67" s="643">
        <f t="shared" si="9"/>
        <v>0</v>
      </c>
      <c r="N67" s="643">
        <f t="shared" si="9"/>
        <v>0</v>
      </c>
      <c r="O67" s="644">
        <f t="shared" si="8"/>
        <v>20098</v>
      </c>
      <c r="P67" s="1241">
        <f>O67-'[2]INI-MAT'!$O67</f>
        <v>0</v>
      </c>
      <c r="Q67" s="1059"/>
      <c r="R67" s="1056"/>
    </row>
    <row r="68" spans="2:18" x14ac:dyDescent="0.2">
      <c r="B68" s="681" t="s">
        <v>884</v>
      </c>
      <c r="C68" s="501">
        <v>368</v>
      </c>
      <c r="D68" s="501">
        <v>322</v>
      </c>
      <c r="E68" s="501">
        <v>347</v>
      </c>
      <c r="F68" s="501">
        <v>211</v>
      </c>
      <c r="G68" s="501">
        <v>168</v>
      </c>
      <c r="H68" s="501">
        <v>600</v>
      </c>
      <c r="I68" s="501">
        <v>812</v>
      </c>
      <c r="J68" s="501">
        <v>371</v>
      </c>
      <c r="K68" s="501">
        <v>103</v>
      </c>
      <c r="L68" s="501"/>
      <c r="M68" s="501"/>
      <c r="N68" s="501"/>
      <c r="O68" s="649">
        <f t="shared" si="8"/>
        <v>3302</v>
      </c>
      <c r="P68" s="1241">
        <f>O68-'[2]INI-MAT'!$O68</f>
        <v>0</v>
      </c>
      <c r="Q68" s="1059"/>
      <c r="R68" s="1056"/>
    </row>
    <row r="69" spans="2:18" x14ac:dyDescent="0.2">
      <c r="B69" s="681" t="s">
        <v>885</v>
      </c>
      <c r="C69" s="501">
        <v>2034</v>
      </c>
      <c r="D69" s="501">
        <v>1833</v>
      </c>
      <c r="E69" s="501">
        <v>1919</v>
      </c>
      <c r="F69" s="501">
        <v>2153</v>
      </c>
      <c r="G69" s="501">
        <v>2430</v>
      </c>
      <c r="H69" s="501">
        <v>2240</v>
      </c>
      <c r="I69" s="501">
        <v>2797</v>
      </c>
      <c r="J69" s="501">
        <v>2225</v>
      </c>
      <c r="K69" s="501">
        <v>2285</v>
      </c>
      <c r="L69" s="501"/>
      <c r="M69" s="501"/>
      <c r="N69" s="501"/>
      <c r="O69" s="649">
        <f t="shared" si="8"/>
        <v>19916</v>
      </c>
      <c r="P69" s="1241">
        <f>O69-'[2]INI-MAT'!$O69</f>
        <v>0</v>
      </c>
      <c r="Q69" s="1059"/>
      <c r="R69" s="1056"/>
    </row>
    <row r="70" spans="2:18" x14ac:dyDescent="0.2">
      <c r="B70" s="681" t="s">
        <v>886</v>
      </c>
      <c r="C70" s="501">
        <v>156</v>
      </c>
      <c r="D70" s="501">
        <v>87</v>
      </c>
      <c r="E70" s="501">
        <v>100</v>
      </c>
      <c r="F70" s="501">
        <v>105</v>
      </c>
      <c r="G70" s="501">
        <v>123</v>
      </c>
      <c r="H70" s="501">
        <v>95</v>
      </c>
      <c r="I70" s="501">
        <v>108</v>
      </c>
      <c r="J70" s="501">
        <v>95</v>
      </c>
      <c r="K70" s="501">
        <v>103</v>
      </c>
      <c r="L70" s="501"/>
      <c r="M70" s="501"/>
      <c r="N70" s="501"/>
      <c r="O70" s="649">
        <f t="shared" si="8"/>
        <v>972</v>
      </c>
      <c r="P70" s="1241">
        <f>O70-'[2]INI-MAT'!$O70</f>
        <v>0</v>
      </c>
      <c r="Q70" s="1059"/>
      <c r="R70" s="1056"/>
    </row>
    <row r="71" spans="2:18" x14ac:dyDescent="0.2">
      <c r="B71" s="681" t="s">
        <v>887</v>
      </c>
      <c r="C71" s="501">
        <v>1157</v>
      </c>
      <c r="D71" s="501">
        <v>929</v>
      </c>
      <c r="E71" s="501">
        <v>938</v>
      </c>
      <c r="F71" s="501">
        <v>1162</v>
      </c>
      <c r="G71" s="501">
        <v>942</v>
      </c>
      <c r="H71" s="501">
        <v>1066</v>
      </c>
      <c r="I71" s="501">
        <v>1197</v>
      </c>
      <c r="J71" s="501">
        <v>1137</v>
      </c>
      <c r="K71" s="501">
        <v>1028</v>
      </c>
      <c r="L71" s="501"/>
      <c r="M71" s="501"/>
      <c r="N71" s="501"/>
      <c r="O71" s="649">
        <f t="shared" si="8"/>
        <v>9556</v>
      </c>
      <c r="P71" s="1241">
        <f>O71-'[2]INI-MAT'!$O71</f>
        <v>0</v>
      </c>
      <c r="Q71" s="1059"/>
      <c r="R71" s="1056"/>
    </row>
    <row r="72" spans="2:18" x14ac:dyDescent="0.2">
      <c r="B72" s="681" t="s">
        <v>888</v>
      </c>
      <c r="C72" s="501">
        <v>394</v>
      </c>
      <c r="D72" s="501">
        <v>289</v>
      </c>
      <c r="E72" s="501">
        <v>311</v>
      </c>
      <c r="F72" s="501">
        <v>349</v>
      </c>
      <c r="G72" s="501">
        <v>463</v>
      </c>
      <c r="H72" s="501">
        <v>346</v>
      </c>
      <c r="I72" s="501">
        <v>338</v>
      </c>
      <c r="J72" s="501">
        <v>124</v>
      </c>
      <c r="K72" s="501">
        <v>679</v>
      </c>
      <c r="L72" s="501"/>
      <c r="M72" s="501"/>
      <c r="N72" s="501"/>
      <c r="O72" s="649">
        <f t="shared" si="8"/>
        <v>3293</v>
      </c>
      <c r="P72" s="1241">
        <f>O72-'[2]INI-MAT'!$O72</f>
        <v>0</v>
      </c>
      <c r="Q72" s="1059"/>
      <c r="R72" s="1056"/>
    </row>
    <row r="73" spans="2:18" x14ac:dyDescent="0.2">
      <c r="B73" s="686" t="s">
        <v>889</v>
      </c>
      <c r="C73" s="643">
        <f>SUM(C68:C72)</f>
        <v>4109</v>
      </c>
      <c r="D73" s="643">
        <f t="shared" ref="D73:N73" si="10">SUM(D68:D72)</f>
        <v>3460</v>
      </c>
      <c r="E73" s="643">
        <f t="shared" si="10"/>
        <v>3615</v>
      </c>
      <c r="F73" s="643">
        <f t="shared" si="10"/>
        <v>3980</v>
      </c>
      <c r="G73" s="643">
        <f t="shared" si="10"/>
        <v>4126</v>
      </c>
      <c r="H73" s="643">
        <f t="shared" si="10"/>
        <v>4347</v>
      </c>
      <c r="I73" s="643">
        <f t="shared" si="10"/>
        <v>5252</v>
      </c>
      <c r="J73" s="643">
        <f t="shared" si="10"/>
        <v>3952</v>
      </c>
      <c r="K73" s="643">
        <f t="shared" si="10"/>
        <v>4198</v>
      </c>
      <c r="L73" s="643">
        <f t="shared" si="10"/>
        <v>0</v>
      </c>
      <c r="M73" s="643">
        <f t="shared" si="10"/>
        <v>0</v>
      </c>
      <c r="N73" s="643">
        <f t="shared" si="10"/>
        <v>0</v>
      </c>
      <c r="O73" s="644">
        <f t="shared" si="8"/>
        <v>37039</v>
      </c>
      <c r="P73" s="1241">
        <f>O73-'[2]INI-MAT'!$O73</f>
        <v>0</v>
      </c>
      <c r="Q73" s="1059"/>
      <c r="R73" s="1056"/>
    </row>
    <row r="74" spans="2:18" x14ac:dyDescent="0.2">
      <c r="B74" s="1061" t="s">
        <v>34</v>
      </c>
      <c r="C74" s="652">
        <f>C73+C67+C53</f>
        <v>7807</v>
      </c>
      <c r="D74" s="652">
        <f t="shared" ref="D74:N74" si="11">D73+D67+D53</f>
        <v>7697</v>
      </c>
      <c r="E74" s="652">
        <f t="shared" si="11"/>
        <v>7291</v>
      </c>
      <c r="F74" s="652">
        <f t="shared" si="11"/>
        <v>8291</v>
      </c>
      <c r="G74" s="652">
        <f t="shared" si="11"/>
        <v>9007</v>
      </c>
      <c r="H74" s="652">
        <f t="shared" si="11"/>
        <v>8823</v>
      </c>
      <c r="I74" s="652">
        <f t="shared" si="11"/>
        <v>9585</v>
      </c>
      <c r="J74" s="652">
        <f t="shared" si="11"/>
        <v>7220</v>
      </c>
      <c r="K74" s="652">
        <f t="shared" si="11"/>
        <v>9159</v>
      </c>
      <c r="L74" s="652">
        <f t="shared" si="11"/>
        <v>0</v>
      </c>
      <c r="M74" s="652">
        <f t="shared" si="11"/>
        <v>0</v>
      </c>
      <c r="N74" s="652">
        <f t="shared" si="11"/>
        <v>0</v>
      </c>
      <c r="O74" s="654">
        <f t="shared" si="8"/>
        <v>74880</v>
      </c>
      <c r="P74" s="1241">
        <f>O74-'[2]INI-MAT'!$O74</f>
        <v>0</v>
      </c>
      <c r="Q74" s="1059"/>
      <c r="R74" s="1056"/>
    </row>
    <row r="75" spans="2:18" x14ac:dyDescent="0.2">
      <c r="B75" s="1207" t="s">
        <v>650</v>
      </c>
      <c r="C75" s="1207"/>
      <c r="D75" s="1207"/>
      <c r="E75" s="1207"/>
      <c r="F75" s="1207"/>
      <c r="G75" s="1207"/>
      <c r="H75" s="1207"/>
      <c r="I75" s="1207"/>
      <c r="J75" s="1207"/>
      <c r="K75" s="1207"/>
      <c r="L75" s="1207"/>
      <c r="M75" s="1207"/>
      <c r="N75" s="1207"/>
      <c r="O75" s="1207"/>
      <c r="P75" s="1241">
        <f>O75-'[2]INI-MAT'!$O75</f>
        <v>0</v>
      </c>
      <c r="Q75" s="1057"/>
      <c r="R75" s="1056"/>
    </row>
    <row r="76" spans="2:18" x14ac:dyDescent="0.2">
      <c r="B76" s="681" t="s">
        <v>647</v>
      </c>
      <c r="C76" s="501">
        <v>27</v>
      </c>
      <c r="D76" s="501">
        <v>17</v>
      </c>
      <c r="E76" s="501">
        <v>14</v>
      </c>
      <c r="F76" s="501">
        <v>26</v>
      </c>
      <c r="G76" s="501">
        <v>23</v>
      </c>
      <c r="H76" s="501">
        <v>19</v>
      </c>
      <c r="I76" s="501">
        <v>8</v>
      </c>
      <c r="J76" s="655">
        <v>13</v>
      </c>
      <c r="K76" s="666">
        <v>12</v>
      </c>
      <c r="L76" s="655"/>
      <c r="M76" s="655"/>
      <c r="N76" s="655"/>
      <c r="O76" s="656">
        <f>SUM(C76:N76)</f>
        <v>159</v>
      </c>
      <c r="P76" s="1241">
        <f>O76-'[2]INI-MAT'!$O76</f>
        <v>0</v>
      </c>
      <c r="Q76" s="1059"/>
      <c r="R76" s="1056"/>
    </row>
    <row r="77" spans="2:18" x14ac:dyDescent="0.2">
      <c r="B77" s="1061" t="s">
        <v>34</v>
      </c>
      <c r="C77" s="657">
        <f>C76</f>
        <v>27</v>
      </c>
      <c r="D77" s="657">
        <f t="shared" ref="D77:N77" si="12">D76</f>
        <v>17</v>
      </c>
      <c r="E77" s="657">
        <f t="shared" si="12"/>
        <v>14</v>
      </c>
      <c r="F77" s="657">
        <f t="shared" si="12"/>
        <v>26</v>
      </c>
      <c r="G77" s="657">
        <f t="shared" si="12"/>
        <v>23</v>
      </c>
      <c r="H77" s="657">
        <f t="shared" si="12"/>
        <v>19</v>
      </c>
      <c r="I77" s="657">
        <f t="shared" si="12"/>
        <v>8</v>
      </c>
      <c r="J77" s="657">
        <f t="shared" si="12"/>
        <v>13</v>
      </c>
      <c r="K77" s="657">
        <f t="shared" si="12"/>
        <v>12</v>
      </c>
      <c r="L77" s="657">
        <f t="shared" si="12"/>
        <v>0</v>
      </c>
      <c r="M77" s="657">
        <f t="shared" si="12"/>
        <v>0</v>
      </c>
      <c r="N77" s="657">
        <f t="shared" si="12"/>
        <v>0</v>
      </c>
      <c r="O77" s="658">
        <f>SUM(C77:N77)</f>
        <v>159</v>
      </c>
      <c r="P77" s="1241">
        <f>O77-'[2]INI-MAT'!$O77</f>
        <v>0</v>
      </c>
      <c r="Q77" s="1059"/>
      <c r="R77" s="1056"/>
    </row>
    <row r="78" spans="2:18" x14ac:dyDescent="0.2">
      <c r="B78" s="1207" t="s">
        <v>651</v>
      </c>
      <c r="C78" s="1207"/>
      <c r="D78" s="1207"/>
      <c r="E78" s="1207"/>
      <c r="F78" s="1207"/>
      <c r="G78" s="1207"/>
      <c r="H78" s="1207"/>
      <c r="I78" s="1207"/>
      <c r="J78" s="1207"/>
      <c r="K78" s="1207"/>
      <c r="L78" s="1207"/>
      <c r="M78" s="1207"/>
      <c r="N78" s="1207"/>
      <c r="O78" s="1207"/>
      <c r="P78" s="1241">
        <f>O78-'[2]INI-MAT'!$O78</f>
        <v>0</v>
      </c>
      <c r="Q78" s="1057"/>
      <c r="R78" s="1056"/>
    </row>
    <row r="79" spans="2:18" x14ac:dyDescent="0.2">
      <c r="B79" s="686" t="s">
        <v>647</v>
      </c>
      <c r="C79" s="503">
        <v>1538</v>
      </c>
      <c r="D79" s="503">
        <v>1504</v>
      </c>
      <c r="E79" s="503">
        <v>1418</v>
      </c>
      <c r="F79" s="503">
        <v>1539</v>
      </c>
      <c r="G79" s="503">
        <v>1621</v>
      </c>
      <c r="H79" s="503">
        <v>1638</v>
      </c>
      <c r="I79" s="503">
        <v>2018</v>
      </c>
      <c r="J79" s="503">
        <v>2108</v>
      </c>
      <c r="K79" s="503">
        <v>2127</v>
      </c>
      <c r="L79" s="503"/>
      <c r="M79" s="503"/>
      <c r="N79" s="503"/>
      <c r="O79" s="659">
        <f>SUM(C79:N79)</f>
        <v>15511</v>
      </c>
      <c r="P79" s="1241">
        <f>O79-'[2]INI-MAT'!$O79</f>
        <v>0</v>
      </c>
      <c r="Q79" s="1057"/>
      <c r="R79" s="1056"/>
    </row>
    <row r="80" spans="2:18" x14ac:dyDescent="0.2">
      <c r="B80" s="681" t="s">
        <v>870</v>
      </c>
      <c r="C80" s="504">
        <v>31</v>
      </c>
      <c r="D80" s="504">
        <v>26</v>
      </c>
      <c r="E80" s="504">
        <v>19</v>
      </c>
      <c r="F80" s="504">
        <v>41</v>
      </c>
      <c r="G80" s="504">
        <v>44</v>
      </c>
      <c r="H80" s="504">
        <v>77</v>
      </c>
      <c r="I80" s="504">
        <v>75</v>
      </c>
      <c r="J80" s="504">
        <v>62</v>
      </c>
      <c r="K80" s="504">
        <v>89</v>
      </c>
      <c r="L80" s="504"/>
      <c r="M80" s="504"/>
      <c r="N80" s="504"/>
      <c r="O80" s="660">
        <f t="shared" ref="O80:O100" si="13">SUM(C80:N80)</f>
        <v>464</v>
      </c>
      <c r="P80" s="1241">
        <f>O80-'[2]INI-MAT'!$O80</f>
        <v>0</v>
      </c>
      <c r="Q80" s="1059"/>
      <c r="R80" s="1056"/>
    </row>
    <row r="81" spans="2:18" x14ac:dyDescent="0.2">
      <c r="B81" s="681" t="s">
        <v>871</v>
      </c>
      <c r="C81" s="501">
        <v>616</v>
      </c>
      <c r="D81" s="501">
        <v>428</v>
      </c>
      <c r="E81" s="501">
        <v>426</v>
      </c>
      <c r="F81" s="501">
        <v>568</v>
      </c>
      <c r="G81" s="501">
        <v>552</v>
      </c>
      <c r="H81" s="501">
        <v>714</v>
      </c>
      <c r="I81" s="501">
        <v>997</v>
      </c>
      <c r="J81" s="501">
        <v>805</v>
      </c>
      <c r="K81" s="501">
        <v>704</v>
      </c>
      <c r="L81" s="501"/>
      <c r="M81" s="501"/>
      <c r="N81" s="501"/>
      <c r="O81" s="649">
        <f t="shared" si="13"/>
        <v>5810</v>
      </c>
      <c r="P81" s="1241">
        <f>O81-'[2]INI-MAT'!$O81</f>
        <v>0</v>
      </c>
      <c r="Q81" s="1059"/>
      <c r="R81" s="1056"/>
    </row>
    <row r="82" spans="2:18" x14ac:dyDescent="0.2">
      <c r="B82" s="681" t="s">
        <v>872</v>
      </c>
      <c r="C82" s="501">
        <v>7</v>
      </c>
      <c r="D82" s="501">
        <v>0</v>
      </c>
      <c r="E82" s="501">
        <v>1</v>
      </c>
      <c r="F82" s="501">
        <v>3</v>
      </c>
      <c r="G82" s="501">
        <v>4</v>
      </c>
      <c r="H82" s="501">
        <v>2</v>
      </c>
      <c r="I82" s="501">
        <v>1</v>
      </c>
      <c r="J82" s="501">
        <v>0</v>
      </c>
      <c r="K82" s="501">
        <v>2</v>
      </c>
      <c r="L82" s="501"/>
      <c r="M82" s="501"/>
      <c r="N82" s="501"/>
      <c r="O82" s="649">
        <f t="shared" si="13"/>
        <v>20</v>
      </c>
      <c r="P82" s="1241">
        <f>O82-'[2]INI-MAT'!$O82</f>
        <v>0</v>
      </c>
      <c r="Q82" s="1059"/>
      <c r="R82" s="1056"/>
    </row>
    <row r="83" spans="2:18" x14ac:dyDescent="0.2">
      <c r="B83" s="681" t="s">
        <v>873</v>
      </c>
      <c r="C83" s="501">
        <v>358</v>
      </c>
      <c r="D83" s="501">
        <v>177</v>
      </c>
      <c r="E83" s="501">
        <v>252</v>
      </c>
      <c r="F83" s="501">
        <v>339</v>
      </c>
      <c r="G83" s="501">
        <v>319</v>
      </c>
      <c r="H83" s="501">
        <v>471</v>
      </c>
      <c r="I83" s="501">
        <v>520</v>
      </c>
      <c r="J83" s="501">
        <v>393</v>
      </c>
      <c r="K83" s="501">
        <v>403</v>
      </c>
      <c r="L83" s="501"/>
      <c r="M83" s="501"/>
      <c r="N83" s="501"/>
      <c r="O83" s="649">
        <f t="shared" si="13"/>
        <v>3232</v>
      </c>
      <c r="P83" s="1241">
        <f>O83-'[2]INI-MAT'!$O83</f>
        <v>0</v>
      </c>
      <c r="Q83" s="1059"/>
      <c r="R83" s="1056"/>
    </row>
    <row r="84" spans="2:18" x14ac:dyDescent="0.2">
      <c r="B84" s="681" t="s">
        <v>874</v>
      </c>
      <c r="C84" s="501">
        <v>466</v>
      </c>
      <c r="D84" s="501">
        <v>454</v>
      </c>
      <c r="E84" s="501">
        <v>512</v>
      </c>
      <c r="F84" s="501">
        <v>735</v>
      </c>
      <c r="G84" s="501">
        <v>539</v>
      </c>
      <c r="H84" s="501">
        <v>1147</v>
      </c>
      <c r="I84" s="501">
        <v>801</v>
      </c>
      <c r="J84" s="501">
        <v>665</v>
      </c>
      <c r="K84" s="501">
        <v>857</v>
      </c>
      <c r="L84" s="501"/>
      <c r="M84" s="501"/>
      <c r="N84" s="501"/>
      <c r="O84" s="649">
        <f t="shared" si="13"/>
        <v>6176</v>
      </c>
      <c r="P84" s="1241">
        <f>O84-'[2]INI-MAT'!$O84</f>
        <v>0</v>
      </c>
      <c r="Q84" s="1059"/>
      <c r="R84" s="1056"/>
    </row>
    <row r="85" spans="2:18" x14ac:dyDescent="0.2">
      <c r="B85" s="681" t="s">
        <v>875</v>
      </c>
      <c r="C85" s="501">
        <v>869</v>
      </c>
      <c r="D85" s="501">
        <v>569</v>
      </c>
      <c r="E85" s="501">
        <v>613</v>
      </c>
      <c r="F85" s="501">
        <v>846</v>
      </c>
      <c r="G85" s="501">
        <v>888</v>
      </c>
      <c r="H85" s="501">
        <v>1106</v>
      </c>
      <c r="I85" s="501">
        <v>1437</v>
      </c>
      <c r="J85" s="501">
        <v>1225</v>
      </c>
      <c r="K85" s="501">
        <v>1147</v>
      </c>
      <c r="L85" s="501"/>
      <c r="M85" s="501"/>
      <c r="N85" s="501"/>
      <c r="O85" s="649">
        <f t="shared" si="13"/>
        <v>8700</v>
      </c>
      <c r="P85" s="1241">
        <f>O85-'[2]INI-MAT'!$O85</f>
        <v>0</v>
      </c>
      <c r="Q85" s="1059"/>
      <c r="R85" s="1056"/>
    </row>
    <row r="86" spans="2:18" x14ac:dyDescent="0.2">
      <c r="B86" s="681" t="s">
        <v>876</v>
      </c>
      <c r="C86" s="501">
        <v>0</v>
      </c>
      <c r="D86" s="501">
        <v>0</v>
      </c>
      <c r="E86" s="501">
        <v>0</v>
      </c>
      <c r="F86" s="501">
        <v>0</v>
      </c>
      <c r="G86" s="501">
        <v>0</v>
      </c>
      <c r="H86" s="501">
        <v>1</v>
      </c>
      <c r="I86" s="501">
        <v>0</v>
      </c>
      <c r="J86" s="501">
        <v>0</v>
      </c>
      <c r="K86" s="501"/>
      <c r="L86" s="501"/>
      <c r="M86" s="501"/>
      <c r="N86" s="501"/>
      <c r="O86" s="649">
        <f t="shared" si="13"/>
        <v>1</v>
      </c>
      <c r="P86" s="1241">
        <f>O86-'[2]INI-MAT'!$O86</f>
        <v>0</v>
      </c>
      <c r="Q86" s="1059"/>
      <c r="R86" s="1056"/>
    </row>
    <row r="87" spans="2:18" x14ac:dyDescent="0.2">
      <c r="B87" s="681" t="s">
        <v>877</v>
      </c>
      <c r="C87" s="501">
        <v>0</v>
      </c>
      <c r="D87" s="501">
        <v>12</v>
      </c>
      <c r="E87" s="501">
        <v>4</v>
      </c>
      <c r="F87" s="501">
        <v>1</v>
      </c>
      <c r="G87" s="501">
        <v>2</v>
      </c>
      <c r="H87" s="501">
        <v>2</v>
      </c>
      <c r="I87" s="501">
        <v>4</v>
      </c>
      <c r="J87" s="501">
        <v>6</v>
      </c>
      <c r="K87" s="501">
        <v>6</v>
      </c>
      <c r="L87" s="501"/>
      <c r="M87" s="501"/>
      <c r="N87" s="501"/>
      <c r="O87" s="649">
        <f t="shared" si="13"/>
        <v>37</v>
      </c>
      <c r="P87" s="1241">
        <f>O87-'[2]INI-MAT'!$O87</f>
        <v>0</v>
      </c>
      <c r="Q87" s="1059"/>
      <c r="R87" s="1056"/>
    </row>
    <row r="88" spans="2:18" x14ac:dyDescent="0.2">
      <c r="B88" s="681" t="s">
        <v>878</v>
      </c>
      <c r="C88" s="501">
        <v>1</v>
      </c>
      <c r="D88" s="501">
        <v>2</v>
      </c>
      <c r="E88" s="501">
        <v>1</v>
      </c>
      <c r="F88" s="501">
        <v>1</v>
      </c>
      <c r="G88" s="501">
        <v>2</v>
      </c>
      <c r="H88" s="501">
        <v>0</v>
      </c>
      <c r="I88" s="501">
        <v>1</v>
      </c>
      <c r="J88" s="501">
        <v>0</v>
      </c>
      <c r="K88" s="501">
        <v>0</v>
      </c>
      <c r="L88" s="501"/>
      <c r="M88" s="501"/>
      <c r="N88" s="501"/>
      <c r="O88" s="649">
        <f t="shared" si="13"/>
        <v>8</v>
      </c>
      <c r="P88" s="1241">
        <f>O88-'[2]INI-MAT'!$O88</f>
        <v>0</v>
      </c>
      <c r="Q88" s="1059"/>
      <c r="R88" s="1056"/>
    </row>
    <row r="89" spans="2:18" x14ac:dyDescent="0.2">
      <c r="B89" s="681" t="s">
        <v>879</v>
      </c>
      <c r="C89" s="501">
        <v>503</v>
      </c>
      <c r="D89" s="501">
        <v>713</v>
      </c>
      <c r="E89" s="501">
        <v>634</v>
      </c>
      <c r="F89" s="501">
        <v>514</v>
      </c>
      <c r="G89" s="501">
        <v>588</v>
      </c>
      <c r="H89" s="501">
        <v>853</v>
      </c>
      <c r="I89" s="501">
        <v>1302</v>
      </c>
      <c r="J89" s="501">
        <v>761</v>
      </c>
      <c r="K89" s="501">
        <v>688</v>
      </c>
      <c r="L89" s="501"/>
      <c r="M89" s="501"/>
      <c r="N89" s="501"/>
      <c r="O89" s="649">
        <f t="shared" si="13"/>
        <v>6556</v>
      </c>
      <c r="P89" s="1241">
        <f>O89-'[2]INI-MAT'!$O89</f>
        <v>0</v>
      </c>
      <c r="Q89" s="1059"/>
      <c r="R89" s="1056"/>
    </row>
    <row r="90" spans="2:18" x14ac:dyDescent="0.2">
      <c r="B90" s="681" t="s">
        <v>880</v>
      </c>
      <c r="C90" s="501">
        <v>0</v>
      </c>
      <c r="D90" s="501">
        <v>1</v>
      </c>
      <c r="E90" s="501">
        <v>0</v>
      </c>
      <c r="F90" s="501">
        <v>1</v>
      </c>
      <c r="G90" s="501">
        <v>1</v>
      </c>
      <c r="H90" s="501">
        <v>1</v>
      </c>
      <c r="I90" s="501">
        <v>1</v>
      </c>
      <c r="J90" s="501">
        <v>0</v>
      </c>
      <c r="K90" s="501"/>
      <c r="L90" s="501"/>
      <c r="M90" s="501"/>
      <c r="N90" s="501"/>
      <c r="O90" s="649">
        <f t="shared" si="13"/>
        <v>5</v>
      </c>
      <c r="P90" s="1241">
        <f>O90-'[2]INI-MAT'!$O90</f>
        <v>0</v>
      </c>
      <c r="Q90" s="1059"/>
      <c r="R90" s="1056"/>
    </row>
    <row r="91" spans="2:18" x14ac:dyDescent="0.2">
      <c r="B91" s="681" t="s">
        <v>881</v>
      </c>
      <c r="C91" s="501">
        <v>0</v>
      </c>
      <c r="D91" s="501">
        <v>0</v>
      </c>
      <c r="E91" s="501">
        <v>1</v>
      </c>
      <c r="F91" s="501">
        <v>0</v>
      </c>
      <c r="G91" s="501">
        <v>0</v>
      </c>
      <c r="H91" s="501">
        <v>0</v>
      </c>
      <c r="I91" s="501">
        <v>0</v>
      </c>
      <c r="J91" s="501">
        <v>0</v>
      </c>
      <c r="K91" s="501"/>
      <c r="L91" s="501"/>
      <c r="M91" s="501"/>
      <c r="N91" s="501"/>
      <c r="O91" s="649">
        <f t="shared" si="13"/>
        <v>1</v>
      </c>
      <c r="P91" s="1241">
        <f>O91-'[2]INI-MAT'!$O91</f>
        <v>0</v>
      </c>
      <c r="Q91" s="1059"/>
      <c r="R91" s="1056"/>
    </row>
    <row r="92" spans="2:18" x14ac:dyDescent="0.2">
      <c r="B92" s="681" t="s">
        <v>882</v>
      </c>
      <c r="C92" s="501">
        <v>126</v>
      </c>
      <c r="D92" s="501">
        <v>81</v>
      </c>
      <c r="E92" s="501">
        <v>90</v>
      </c>
      <c r="F92" s="501">
        <v>85</v>
      </c>
      <c r="G92" s="501">
        <v>90</v>
      </c>
      <c r="H92" s="501">
        <v>153</v>
      </c>
      <c r="I92" s="501">
        <v>130</v>
      </c>
      <c r="J92" s="501">
        <v>132</v>
      </c>
      <c r="K92" s="501">
        <v>127</v>
      </c>
      <c r="L92" s="501"/>
      <c r="M92" s="501"/>
      <c r="N92" s="501"/>
      <c r="O92" s="649">
        <f t="shared" si="13"/>
        <v>1014</v>
      </c>
      <c r="P92" s="1241">
        <f>O92-'[2]INI-MAT'!$O92</f>
        <v>0</v>
      </c>
      <c r="Q92" s="1059"/>
      <c r="R92" s="1056"/>
    </row>
    <row r="93" spans="2:18" x14ac:dyDescent="0.2">
      <c r="B93" s="686" t="s">
        <v>883</v>
      </c>
      <c r="C93" s="643">
        <f>SUM(C80:C92)</f>
        <v>2977</v>
      </c>
      <c r="D93" s="643">
        <f t="shared" ref="D93:N93" si="14">SUM(D80:D92)</f>
        <v>2463</v>
      </c>
      <c r="E93" s="643">
        <f t="shared" si="14"/>
        <v>2553</v>
      </c>
      <c r="F93" s="643">
        <f t="shared" si="14"/>
        <v>3134</v>
      </c>
      <c r="G93" s="643">
        <f t="shared" si="14"/>
        <v>3029</v>
      </c>
      <c r="H93" s="643">
        <f t="shared" si="14"/>
        <v>4527</v>
      </c>
      <c r="I93" s="643">
        <f t="shared" si="14"/>
        <v>5269</v>
      </c>
      <c r="J93" s="643">
        <f t="shared" si="14"/>
        <v>4049</v>
      </c>
      <c r="K93" s="643">
        <f t="shared" si="14"/>
        <v>4023</v>
      </c>
      <c r="L93" s="643">
        <f t="shared" si="14"/>
        <v>0</v>
      </c>
      <c r="M93" s="643">
        <f t="shared" si="14"/>
        <v>0</v>
      </c>
      <c r="N93" s="643">
        <f t="shared" si="14"/>
        <v>0</v>
      </c>
      <c r="O93" s="644">
        <f t="shared" si="13"/>
        <v>32024</v>
      </c>
      <c r="P93" s="1241">
        <f>O93-'[2]INI-MAT'!$O93</f>
        <v>0</v>
      </c>
      <c r="Q93" s="1059"/>
      <c r="R93" s="1056"/>
    </row>
    <row r="94" spans="2:18" x14ac:dyDescent="0.2">
      <c r="B94" s="681" t="s">
        <v>884</v>
      </c>
      <c r="C94" s="501">
        <v>239</v>
      </c>
      <c r="D94" s="501">
        <v>170</v>
      </c>
      <c r="E94" s="501">
        <v>165</v>
      </c>
      <c r="F94" s="501">
        <v>228</v>
      </c>
      <c r="G94" s="501">
        <v>277</v>
      </c>
      <c r="H94" s="501">
        <v>276</v>
      </c>
      <c r="I94" s="501">
        <v>285</v>
      </c>
      <c r="J94" s="501">
        <v>245</v>
      </c>
      <c r="K94" s="501">
        <v>225</v>
      </c>
      <c r="L94" s="501"/>
      <c r="M94" s="501"/>
      <c r="N94" s="501"/>
      <c r="O94" s="649">
        <f t="shared" si="13"/>
        <v>2110</v>
      </c>
      <c r="P94" s="1241">
        <f>O94-'[2]INI-MAT'!$O94</f>
        <v>0</v>
      </c>
      <c r="Q94" s="1059"/>
      <c r="R94" s="1056"/>
    </row>
    <row r="95" spans="2:18" x14ac:dyDescent="0.2">
      <c r="B95" s="681" t="s">
        <v>885</v>
      </c>
      <c r="C95" s="501">
        <v>1579</v>
      </c>
      <c r="D95" s="501">
        <v>1008</v>
      </c>
      <c r="E95" s="501">
        <v>1083</v>
      </c>
      <c r="F95" s="501">
        <v>1572</v>
      </c>
      <c r="G95" s="501">
        <v>1843</v>
      </c>
      <c r="H95" s="501">
        <v>2256</v>
      </c>
      <c r="I95" s="501">
        <v>2339</v>
      </c>
      <c r="J95" s="501">
        <v>1957</v>
      </c>
      <c r="K95" s="501">
        <v>2384</v>
      </c>
      <c r="L95" s="501"/>
      <c r="M95" s="501"/>
      <c r="N95" s="501"/>
      <c r="O95" s="649">
        <f t="shared" si="13"/>
        <v>16021</v>
      </c>
      <c r="P95" s="1241">
        <f>O95-'[2]INI-MAT'!$O95</f>
        <v>0</v>
      </c>
      <c r="Q95" s="1059"/>
      <c r="R95" s="1056"/>
    </row>
    <row r="96" spans="2:18" x14ac:dyDescent="0.2">
      <c r="B96" s="681" t="s">
        <v>886</v>
      </c>
      <c r="C96" s="501">
        <v>89</v>
      </c>
      <c r="D96" s="501">
        <v>60</v>
      </c>
      <c r="E96" s="501">
        <v>54</v>
      </c>
      <c r="F96" s="501">
        <v>110</v>
      </c>
      <c r="G96" s="501">
        <v>119</v>
      </c>
      <c r="H96" s="501">
        <v>103</v>
      </c>
      <c r="I96" s="501">
        <v>142</v>
      </c>
      <c r="J96" s="501">
        <v>172</v>
      </c>
      <c r="K96" s="501">
        <v>144</v>
      </c>
      <c r="L96" s="501"/>
      <c r="M96" s="501"/>
      <c r="N96" s="501"/>
      <c r="O96" s="649">
        <f t="shared" si="13"/>
        <v>993</v>
      </c>
      <c r="P96" s="1241">
        <f>O96-'[2]INI-MAT'!$O96</f>
        <v>0</v>
      </c>
      <c r="Q96" s="1059"/>
      <c r="R96" s="1056"/>
    </row>
    <row r="97" spans="2:18" x14ac:dyDescent="0.2">
      <c r="B97" s="681" t="s">
        <v>887</v>
      </c>
      <c r="C97" s="501">
        <v>1302</v>
      </c>
      <c r="D97" s="501">
        <v>1028</v>
      </c>
      <c r="E97" s="501">
        <v>1096</v>
      </c>
      <c r="F97" s="501">
        <v>1249</v>
      </c>
      <c r="G97" s="501">
        <v>1339</v>
      </c>
      <c r="H97" s="501">
        <v>1595</v>
      </c>
      <c r="I97" s="501">
        <v>1741</v>
      </c>
      <c r="J97" s="501">
        <v>2169</v>
      </c>
      <c r="K97" s="501">
        <v>1867</v>
      </c>
      <c r="L97" s="501"/>
      <c r="M97" s="501"/>
      <c r="N97" s="501"/>
      <c r="O97" s="649">
        <f t="shared" si="13"/>
        <v>13386</v>
      </c>
      <c r="P97" s="1241">
        <f>O97-'[2]INI-MAT'!$O97</f>
        <v>0</v>
      </c>
      <c r="Q97" s="1059"/>
      <c r="R97" s="1056"/>
    </row>
    <row r="98" spans="2:18" x14ac:dyDescent="0.2">
      <c r="B98" s="681" t="s">
        <v>888</v>
      </c>
      <c r="C98" s="501">
        <v>595</v>
      </c>
      <c r="D98" s="501">
        <v>480</v>
      </c>
      <c r="E98" s="501">
        <v>344</v>
      </c>
      <c r="F98" s="501">
        <v>471</v>
      </c>
      <c r="G98" s="501">
        <v>664</v>
      </c>
      <c r="H98" s="501">
        <v>769</v>
      </c>
      <c r="I98" s="501">
        <v>761</v>
      </c>
      <c r="J98" s="501">
        <v>835</v>
      </c>
      <c r="K98" s="501">
        <v>743</v>
      </c>
      <c r="L98" s="501"/>
      <c r="M98" s="501"/>
      <c r="N98" s="501"/>
      <c r="O98" s="649">
        <f t="shared" si="13"/>
        <v>5662</v>
      </c>
      <c r="P98" s="1241">
        <f>O98-'[2]INI-MAT'!$O98</f>
        <v>0</v>
      </c>
      <c r="Q98" s="1059"/>
      <c r="R98" s="1056"/>
    </row>
    <row r="99" spans="2:18" x14ac:dyDescent="0.2">
      <c r="B99" s="686" t="s">
        <v>889</v>
      </c>
      <c r="C99" s="643">
        <f>SUM(C94:C98)</f>
        <v>3804</v>
      </c>
      <c r="D99" s="643">
        <f t="shared" ref="D99:N99" si="15">SUM(D94:D98)</f>
        <v>2746</v>
      </c>
      <c r="E99" s="643">
        <f t="shared" si="15"/>
        <v>2742</v>
      </c>
      <c r="F99" s="643">
        <f t="shared" si="15"/>
        <v>3630</v>
      </c>
      <c r="G99" s="643">
        <f t="shared" si="15"/>
        <v>4242</v>
      </c>
      <c r="H99" s="643">
        <f t="shared" si="15"/>
        <v>4999</v>
      </c>
      <c r="I99" s="643">
        <f t="shared" si="15"/>
        <v>5268</v>
      </c>
      <c r="J99" s="643">
        <f t="shared" si="15"/>
        <v>5378</v>
      </c>
      <c r="K99" s="643">
        <f t="shared" si="15"/>
        <v>5363</v>
      </c>
      <c r="L99" s="643">
        <f t="shared" si="15"/>
        <v>0</v>
      </c>
      <c r="M99" s="643">
        <f t="shared" si="15"/>
        <v>0</v>
      </c>
      <c r="N99" s="643">
        <f t="shared" si="15"/>
        <v>0</v>
      </c>
      <c r="O99" s="644">
        <f t="shared" si="13"/>
        <v>38172</v>
      </c>
      <c r="P99" s="1241">
        <f>O99-'[2]INI-MAT'!$O99</f>
        <v>0</v>
      </c>
      <c r="Q99" s="1059"/>
      <c r="R99" s="1056"/>
    </row>
    <row r="100" spans="2:18" x14ac:dyDescent="0.2">
      <c r="B100" s="1061" t="s">
        <v>34</v>
      </c>
      <c r="C100" s="652">
        <f>C99+C93+C79</f>
        <v>8319</v>
      </c>
      <c r="D100" s="652">
        <f t="shared" ref="D100:N100" si="16">D99+D93+D79</f>
        <v>6713</v>
      </c>
      <c r="E100" s="652">
        <f t="shared" si="16"/>
        <v>6713</v>
      </c>
      <c r="F100" s="652">
        <f t="shared" si="16"/>
        <v>8303</v>
      </c>
      <c r="G100" s="652">
        <f t="shared" si="16"/>
        <v>8892</v>
      </c>
      <c r="H100" s="652">
        <f t="shared" si="16"/>
        <v>11164</v>
      </c>
      <c r="I100" s="652">
        <f t="shared" si="16"/>
        <v>12555</v>
      </c>
      <c r="J100" s="652">
        <f t="shared" si="16"/>
        <v>11535</v>
      </c>
      <c r="K100" s="652">
        <f t="shared" si="16"/>
        <v>11513</v>
      </c>
      <c r="L100" s="652">
        <f t="shared" si="16"/>
        <v>0</v>
      </c>
      <c r="M100" s="652">
        <f t="shared" si="16"/>
        <v>0</v>
      </c>
      <c r="N100" s="652">
        <f t="shared" si="16"/>
        <v>0</v>
      </c>
      <c r="O100" s="654">
        <f t="shared" si="13"/>
        <v>85707</v>
      </c>
      <c r="P100" s="1241">
        <f>O100-'[2]INI-MAT'!$O100</f>
        <v>0</v>
      </c>
      <c r="Q100" s="1059"/>
      <c r="R100" s="1056"/>
    </row>
    <row r="101" spans="2:18" x14ac:dyDescent="0.2">
      <c r="B101" s="1207" t="s">
        <v>80</v>
      </c>
      <c r="C101" s="1207"/>
      <c r="D101" s="1207"/>
      <c r="E101" s="1207"/>
      <c r="F101" s="1207"/>
      <c r="G101" s="1207"/>
      <c r="H101" s="1207"/>
      <c r="I101" s="1207"/>
      <c r="J101" s="1207"/>
      <c r="K101" s="1207"/>
      <c r="L101" s="1207"/>
      <c r="M101" s="1207"/>
      <c r="N101" s="1207"/>
      <c r="O101" s="1207"/>
      <c r="P101" s="1241">
        <f>O101-'[2]INI-MAT'!$O101</f>
        <v>0</v>
      </c>
      <c r="Q101" s="1057"/>
      <c r="R101" s="1056"/>
    </row>
    <row r="102" spans="2:18" x14ac:dyDescent="0.2">
      <c r="B102" s="686" t="s">
        <v>647</v>
      </c>
      <c r="C102" s="503">
        <f>C7+C30+C53+C76+C79</f>
        <v>7030</v>
      </c>
      <c r="D102" s="503">
        <f t="shared" ref="D102:K102" si="17">D7+D30+D53+D76+D79</f>
        <v>7035</v>
      </c>
      <c r="E102" s="503">
        <f t="shared" si="17"/>
        <v>6852</v>
      </c>
      <c r="F102" s="503">
        <f t="shared" si="17"/>
        <v>7789</v>
      </c>
      <c r="G102" s="503">
        <f t="shared" si="17"/>
        <v>8628</v>
      </c>
      <c r="H102" s="503">
        <f t="shared" si="17"/>
        <v>7144</v>
      </c>
      <c r="I102" s="503">
        <f t="shared" si="17"/>
        <v>7754</v>
      </c>
      <c r="J102" s="503">
        <f t="shared" si="17"/>
        <v>6788</v>
      </c>
      <c r="K102" s="503">
        <f t="shared" si="17"/>
        <v>8342</v>
      </c>
      <c r="L102" s="503"/>
      <c r="M102" s="503"/>
      <c r="N102" s="503"/>
      <c r="O102" s="659">
        <f>SUM(C102:N102)</f>
        <v>67362</v>
      </c>
      <c r="P102" s="1241">
        <f>O102-'[2]INI-MAT'!$O102</f>
        <v>0</v>
      </c>
      <c r="Q102" s="1057"/>
      <c r="R102" s="1056"/>
    </row>
    <row r="103" spans="2:18" x14ac:dyDescent="0.2">
      <c r="B103" s="681" t="s">
        <v>870</v>
      </c>
      <c r="C103" s="504">
        <f t="shared" ref="C103:K115" si="18">C8+C31+C54+C80</f>
        <v>100</v>
      </c>
      <c r="D103" s="504">
        <f t="shared" si="18"/>
        <v>100</v>
      </c>
      <c r="E103" s="504">
        <f t="shared" si="18"/>
        <v>97</v>
      </c>
      <c r="F103" s="504">
        <f t="shared" si="18"/>
        <v>107</v>
      </c>
      <c r="G103" s="504">
        <f t="shared" si="18"/>
        <v>123</v>
      </c>
      <c r="H103" s="504">
        <f t="shared" si="18"/>
        <v>149</v>
      </c>
      <c r="I103" s="504">
        <f t="shared" si="18"/>
        <v>143</v>
      </c>
      <c r="J103" s="504">
        <f t="shared" si="18"/>
        <v>125</v>
      </c>
      <c r="K103" s="504">
        <f t="shared" si="18"/>
        <v>149</v>
      </c>
      <c r="L103" s="504"/>
      <c r="M103" s="504"/>
      <c r="N103" s="504"/>
      <c r="O103" s="661">
        <f t="shared" ref="O103:O123" si="19">SUM(C103:N103)</f>
        <v>1093</v>
      </c>
      <c r="P103" s="1241">
        <f>O103-'[2]INI-MAT'!$O103</f>
        <v>0</v>
      </c>
      <c r="Q103" s="1057"/>
      <c r="R103" s="1056"/>
    </row>
    <row r="104" spans="2:18" x14ac:dyDescent="0.2">
      <c r="B104" s="681" t="s">
        <v>871</v>
      </c>
      <c r="C104" s="501">
        <f t="shared" si="18"/>
        <v>1779</v>
      </c>
      <c r="D104" s="501">
        <f t="shared" si="18"/>
        <v>1353</v>
      </c>
      <c r="E104" s="501">
        <f t="shared" si="18"/>
        <v>1433</v>
      </c>
      <c r="F104" s="501">
        <f t="shared" si="18"/>
        <v>1565</v>
      </c>
      <c r="G104" s="501">
        <f t="shared" si="18"/>
        <v>1667</v>
      </c>
      <c r="H104" s="501">
        <f t="shared" si="18"/>
        <v>1932</v>
      </c>
      <c r="I104" s="501">
        <f t="shared" si="18"/>
        <v>2228</v>
      </c>
      <c r="J104" s="501">
        <f t="shared" si="18"/>
        <v>1898</v>
      </c>
      <c r="K104" s="501">
        <f t="shared" si="18"/>
        <v>1782</v>
      </c>
      <c r="L104" s="501"/>
      <c r="M104" s="501"/>
      <c r="N104" s="501"/>
      <c r="O104" s="650">
        <f t="shared" si="19"/>
        <v>15637</v>
      </c>
      <c r="P104" s="1241">
        <f>O104-'[2]INI-MAT'!$O104</f>
        <v>0</v>
      </c>
      <c r="Q104" s="1057"/>
      <c r="R104" s="1056"/>
    </row>
    <row r="105" spans="2:18" x14ac:dyDescent="0.2">
      <c r="B105" s="681" t="s">
        <v>872</v>
      </c>
      <c r="C105" s="501">
        <f t="shared" si="18"/>
        <v>20</v>
      </c>
      <c r="D105" s="501">
        <f t="shared" si="18"/>
        <v>10</v>
      </c>
      <c r="E105" s="501">
        <f t="shared" si="18"/>
        <v>13</v>
      </c>
      <c r="F105" s="501">
        <f t="shared" si="18"/>
        <v>13</v>
      </c>
      <c r="G105" s="501">
        <f t="shared" si="18"/>
        <v>11</v>
      </c>
      <c r="H105" s="501">
        <f t="shared" si="18"/>
        <v>13</v>
      </c>
      <c r="I105" s="501">
        <f t="shared" si="18"/>
        <v>4</v>
      </c>
      <c r="J105" s="501">
        <f t="shared" si="18"/>
        <v>4</v>
      </c>
      <c r="K105" s="501">
        <f t="shared" si="18"/>
        <v>7</v>
      </c>
      <c r="L105" s="501"/>
      <c r="M105" s="501"/>
      <c r="N105" s="501"/>
      <c r="O105" s="649">
        <f t="shared" si="19"/>
        <v>95</v>
      </c>
      <c r="P105" s="1241">
        <f>O105-'[2]INI-MAT'!$O105</f>
        <v>0</v>
      </c>
      <c r="Q105" s="1057"/>
      <c r="R105" s="1056"/>
    </row>
    <row r="106" spans="2:18" x14ac:dyDescent="0.2">
      <c r="B106" s="681" t="s">
        <v>873</v>
      </c>
      <c r="C106" s="501">
        <f t="shared" si="18"/>
        <v>2159</v>
      </c>
      <c r="D106" s="501">
        <f t="shared" si="18"/>
        <v>1426</v>
      </c>
      <c r="E106" s="501">
        <f t="shared" si="18"/>
        <v>1691</v>
      </c>
      <c r="F106" s="501">
        <f t="shared" si="18"/>
        <v>1874</v>
      </c>
      <c r="G106" s="501">
        <f t="shared" si="18"/>
        <v>1613</v>
      </c>
      <c r="H106" s="501">
        <f t="shared" si="18"/>
        <v>1912</v>
      </c>
      <c r="I106" s="501">
        <f t="shared" si="18"/>
        <v>2089</v>
      </c>
      <c r="J106" s="501">
        <f t="shared" si="18"/>
        <v>1771</v>
      </c>
      <c r="K106" s="501">
        <f t="shared" si="18"/>
        <v>1907</v>
      </c>
      <c r="L106" s="501"/>
      <c r="M106" s="501"/>
      <c r="N106" s="501"/>
      <c r="O106" s="649">
        <f t="shared" si="19"/>
        <v>16442</v>
      </c>
      <c r="P106" s="1241">
        <f>O106-'[2]INI-MAT'!$O106</f>
        <v>0</v>
      </c>
      <c r="Q106" s="1057"/>
      <c r="R106" s="1056"/>
    </row>
    <row r="107" spans="2:18" x14ac:dyDescent="0.2">
      <c r="B107" s="681" t="s">
        <v>874</v>
      </c>
      <c r="C107" s="501">
        <f t="shared" si="18"/>
        <v>1389</v>
      </c>
      <c r="D107" s="501">
        <f t="shared" si="18"/>
        <v>1385</v>
      </c>
      <c r="E107" s="501">
        <f t="shared" si="18"/>
        <v>1732</v>
      </c>
      <c r="F107" s="501">
        <f t="shared" si="18"/>
        <v>1880</v>
      </c>
      <c r="G107" s="501">
        <f t="shared" si="18"/>
        <v>1390</v>
      </c>
      <c r="H107" s="501">
        <f t="shared" si="18"/>
        <v>2515</v>
      </c>
      <c r="I107" s="501">
        <f t="shared" si="18"/>
        <v>1692</v>
      </c>
      <c r="J107" s="501">
        <f t="shared" si="18"/>
        <v>1524</v>
      </c>
      <c r="K107" s="501">
        <f t="shared" si="18"/>
        <v>2062</v>
      </c>
      <c r="L107" s="501"/>
      <c r="M107" s="501"/>
      <c r="N107" s="501"/>
      <c r="O107" s="649">
        <f t="shared" si="19"/>
        <v>15569</v>
      </c>
      <c r="P107" s="1241">
        <f>O107-'[2]INI-MAT'!$O107</f>
        <v>0</v>
      </c>
      <c r="Q107" s="1057"/>
      <c r="R107" s="1056"/>
    </row>
    <row r="108" spans="2:18" x14ac:dyDescent="0.2">
      <c r="B108" s="681" t="s">
        <v>875</v>
      </c>
      <c r="C108" s="501">
        <f t="shared" si="18"/>
        <v>2512</v>
      </c>
      <c r="D108" s="501">
        <f t="shared" si="18"/>
        <v>2034</v>
      </c>
      <c r="E108" s="501">
        <f t="shared" si="18"/>
        <v>2070</v>
      </c>
      <c r="F108" s="501">
        <f t="shared" si="18"/>
        <v>2477</v>
      </c>
      <c r="G108" s="501">
        <f t="shared" si="18"/>
        <v>2510</v>
      </c>
      <c r="H108" s="501">
        <f t="shared" si="18"/>
        <v>2843</v>
      </c>
      <c r="I108" s="501">
        <f t="shared" si="18"/>
        <v>3237</v>
      </c>
      <c r="J108" s="501">
        <f t="shared" si="18"/>
        <v>2817</v>
      </c>
      <c r="K108" s="501">
        <f t="shared" si="18"/>
        <v>2802</v>
      </c>
      <c r="L108" s="501"/>
      <c r="M108" s="501"/>
      <c r="N108" s="501"/>
      <c r="O108" s="649">
        <f t="shared" si="19"/>
        <v>23302</v>
      </c>
      <c r="P108" s="1241">
        <f>O108-'[2]INI-MAT'!$O108</f>
        <v>0</v>
      </c>
      <c r="Q108" s="1057"/>
      <c r="R108" s="1056"/>
    </row>
    <row r="109" spans="2:18" x14ac:dyDescent="0.2">
      <c r="B109" s="681" t="s">
        <v>876</v>
      </c>
      <c r="C109" s="501">
        <f t="shared" si="18"/>
        <v>2</v>
      </c>
      <c r="D109" s="501">
        <f t="shared" si="18"/>
        <v>2</v>
      </c>
      <c r="E109" s="501">
        <f t="shared" si="18"/>
        <v>3</v>
      </c>
      <c r="F109" s="501">
        <f t="shared" si="18"/>
        <v>2</v>
      </c>
      <c r="G109" s="501">
        <f t="shared" si="18"/>
        <v>1</v>
      </c>
      <c r="H109" s="501">
        <f t="shared" si="18"/>
        <v>2</v>
      </c>
      <c r="I109" s="501">
        <f t="shared" si="18"/>
        <v>1</v>
      </c>
      <c r="J109" s="501">
        <f t="shared" si="18"/>
        <v>0</v>
      </c>
      <c r="K109" s="501">
        <f t="shared" si="18"/>
        <v>2</v>
      </c>
      <c r="L109" s="501"/>
      <c r="M109" s="501"/>
      <c r="N109" s="501"/>
      <c r="O109" s="649">
        <f t="shared" si="19"/>
        <v>15</v>
      </c>
      <c r="P109" s="1241">
        <f>O109-'[2]INI-MAT'!$O109</f>
        <v>0</v>
      </c>
      <c r="Q109" s="1057"/>
      <c r="R109" s="1056"/>
    </row>
    <row r="110" spans="2:18" x14ac:dyDescent="0.2">
      <c r="B110" s="681" t="s">
        <v>877</v>
      </c>
      <c r="C110" s="501">
        <f t="shared" si="18"/>
        <v>7</v>
      </c>
      <c r="D110" s="501">
        <f t="shared" si="18"/>
        <v>19</v>
      </c>
      <c r="E110" s="501">
        <f t="shared" si="18"/>
        <v>10</v>
      </c>
      <c r="F110" s="501">
        <f t="shared" si="18"/>
        <v>8</v>
      </c>
      <c r="G110" s="501">
        <f t="shared" si="18"/>
        <v>10</v>
      </c>
      <c r="H110" s="501">
        <f t="shared" si="18"/>
        <v>10</v>
      </c>
      <c r="I110" s="501">
        <f t="shared" si="18"/>
        <v>12</v>
      </c>
      <c r="J110" s="501">
        <f t="shared" si="18"/>
        <v>15</v>
      </c>
      <c r="K110" s="501">
        <f t="shared" si="18"/>
        <v>14</v>
      </c>
      <c r="L110" s="501"/>
      <c r="M110" s="501"/>
      <c r="N110" s="501"/>
      <c r="O110" s="649">
        <f t="shared" si="19"/>
        <v>105</v>
      </c>
      <c r="P110" s="1241">
        <f>O110-'[2]INI-MAT'!$O110</f>
        <v>0</v>
      </c>
      <c r="Q110" s="1057"/>
      <c r="R110" s="1056"/>
    </row>
    <row r="111" spans="2:18" x14ac:dyDescent="0.2">
      <c r="B111" s="681" t="s">
        <v>878</v>
      </c>
      <c r="C111" s="501">
        <f t="shared" si="18"/>
        <v>17</v>
      </c>
      <c r="D111" s="501">
        <f t="shared" si="18"/>
        <v>15</v>
      </c>
      <c r="E111" s="501">
        <f t="shared" si="18"/>
        <v>10</v>
      </c>
      <c r="F111" s="501">
        <f t="shared" si="18"/>
        <v>13</v>
      </c>
      <c r="G111" s="501">
        <f t="shared" si="18"/>
        <v>10</v>
      </c>
      <c r="H111" s="501">
        <f t="shared" si="18"/>
        <v>12</v>
      </c>
      <c r="I111" s="501">
        <f t="shared" si="18"/>
        <v>8</v>
      </c>
      <c r="J111" s="501">
        <f t="shared" si="18"/>
        <v>11</v>
      </c>
      <c r="K111" s="501">
        <f t="shared" si="18"/>
        <v>13</v>
      </c>
      <c r="L111" s="501"/>
      <c r="M111" s="501"/>
      <c r="N111" s="501"/>
      <c r="O111" s="649">
        <f t="shared" si="19"/>
        <v>109</v>
      </c>
      <c r="P111" s="1241">
        <f>O111-'[2]INI-MAT'!$O111</f>
        <v>0</v>
      </c>
      <c r="Q111" s="1057"/>
      <c r="R111" s="1056"/>
    </row>
    <row r="112" spans="2:18" x14ac:dyDescent="0.2">
      <c r="B112" s="681" t="s">
        <v>879</v>
      </c>
      <c r="C112" s="501">
        <f t="shared" si="18"/>
        <v>1575</v>
      </c>
      <c r="D112" s="501">
        <f t="shared" si="18"/>
        <v>2657</v>
      </c>
      <c r="E112" s="501">
        <f t="shared" si="18"/>
        <v>1906</v>
      </c>
      <c r="F112" s="501">
        <f t="shared" si="18"/>
        <v>1549</v>
      </c>
      <c r="G112" s="501">
        <f t="shared" si="18"/>
        <v>1414</v>
      </c>
      <c r="H112" s="501">
        <f t="shared" si="18"/>
        <v>2341</v>
      </c>
      <c r="I112" s="501">
        <f t="shared" si="18"/>
        <v>3246</v>
      </c>
      <c r="J112" s="501">
        <f t="shared" si="18"/>
        <v>2140</v>
      </c>
      <c r="K112" s="501">
        <f t="shared" si="18"/>
        <v>1827</v>
      </c>
      <c r="L112" s="501"/>
      <c r="M112" s="501"/>
      <c r="N112" s="501"/>
      <c r="O112" s="649">
        <f t="shared" si="19"/>
        <v>18655</v>
      </c>
      <c r="P112" s="1241">
        <f>O112-'[2]INI-MAT'!$O112</f>
        <v>0</v>
      </c>
      <c r="Q112" s="1057"/>
      <c r="R112" s="1056"/>
    </row>
    <row r="113" spans="2:18" x14ac:dyDescent="0.2">
      <c r="B113" s="681" t="s">
        <v>880</v>
      </c>
      <c r="C113" s="501">
        <f t="shared" si="18"/>
        <v>2</v>
      </c>
      <c r="D113" s="501">
        <f t="shared" si="18"/>
        <v>2</v>
      </c>
      <c r="E113" s="501">
        <f t="shared" si="18"/>
        <v>0</v>
      </c>
      <c r="F113" s="501">
        <f t="shared" si="18"/>
        <v>1</v>
      </c>
      <c r="G113" s="501">
        <f t="shared" si="18"/>
        <v>2</v>
      </c>
      <c r="H113" s="501">
        <f t="shared" si="18"/>
        <v>1</v>
      </c>
      <c r="I113" s="501">
        <f t="shared" si="18"/>
        <v>1</v>
      </c>
      <c r="J113" s="501">
        <f t="shared" si="18"/>
        <v>1</v>
      </c>
      <c r="K113" s="501">
        <f t="shared" si="18"/>
        <v>1</v>
      </c>
      <c r="L113" s="501"/>
      <c r="M113" s="501"/>
      <c r="N113" s="501"/>
      <c r="O113" s="649">
        <f t="shared" si="19"/>
        <v>11</v>
      </c>
      <c r="P113" s="1241">
        <f>O113-'[2]INI-MAT'!$O113</f>
        <v>0</v>
      </c>
      <c r="Q113" s="1057"/>
      <c r="R113" s="1056"/>
    </row>
    <row r="114" spans="2:18" x14ac:dyDescent="0.2">
      <c r="B114" s="681" t="s">
        <v>881</v>
      </c>
      <c r="C114" s="501">
        <f t="shared" si="18"/>
        <v>0</v>
      </c>
      <c r="D114" s="501">
        <f t="shared" si="18"/>
        <v>0</v>
      </c>
      <c r="E114" s="501">
        <f t="shared" si="18"/>
        <v>1</v>
      </c>
      <c r="F114" s="501">
        <f t="shared" si="18"/>
        <v>0</v>
      </c>
      <c r="G114" s="501">
        <f t="shared" si="18"/>
        <v>2</v>
      </c>
      <c r="H114" s="501">
        <f t="shared" si="18"/>
        <v>2</v>
      </c>
      <c r="I114" s="501">
        <f t="shared" si="18"/>
        <v>0</v>
      </c>
      <c r="J114" s="501">
        <f t="shared" si="18"/>
        <v>0</v>
      </c>
      <c r="K114" s="501">
        <f t="shared" si="18"/>
        <v>1</v>
      </c>
      <c r="L114" s="501"/>
      <c r="M114" s="501"/>
      <c r="N114" s="501"/>
      <c r="O114" s="649">
        <f t="shared" si="19"/>
        <v>6</v>
      </c>
      <c r="P114" s="1241">
        <f>O114-'[2]INI-MAT'!$O114</f>
        <v>0</v>
      </c>
      <c r="Q114" s="1057"/>
      <c r="R114" s="1056"/>
    </row>
    <row r="115" spans="2:18" x14ac:dyDescent="0.2">
      <c r="B115" s="681" t="s">
        <v>882</v>
      </c>
      <c r="C115" s="501">
        <f>C20+C43+C66+C92</f>
        <v>408</v>
      </c>
      <c r="D115" s="501">
        <f t="shared" si="18"/>
        <v>343</v>
      </c>
      <c r="E115" s="501">
        <f t="shared" si="18"/>
        <v>354</v>
      </c>
      <c r="F115" s="501">
        <f t="shared" si="18"/>
        <v>357</v>
      </c>
      <c r="G115" s="501">
        <f t="shared" si="18"/>
        <v>358</v>
      </c>
      <c r="H115" s="501">
        <f t="shared" si="18"/>
        <v>452</v>
      </c>
      <c r="I115" s="501">
        <f t="shared" si="18"/>
        <v>424</v>
      </c>
      <c r="J115" s="501">
        <f t="shared" si="18"/>
        <v>404</v>
      </c>
      <c r="K115" s="501">
        <f t="shared" si="18"/>
        <v>363</v>
      </c>
      <c r="L115" s="501"/>
      <c r="M115" s="501"/>
      <c r="N115" s="501"/>
      <c r="O115" s="649">
        <f t="shared" si="19"/>
        <v>3463</v>
      </c>
      <c r="P115" s="1241">
        <f>O115-'[2]INI-MAT'!$O115</f>
        <v>0</v>
      </c>
      <c r="Q115" s="1057"/>
      <c r="R115" s="1056"/>
    </row>
    <row r="116" spans="2:18" x14ac:dyDescent="0.2">
      <c r="B116" s="686" t="s">
        <v>883</v>
      </c>
      <c r="C116" s="643">
        <f>SUM(C103:C115)</f>
        <v>9970</v>
      </c>
      <c r="D116" s="643">
        <f t="shared" ref="D116:K116" si="20">SUM(D103:D115)</f>
        <v>9346</v>
      </c>
      <c r="E116" s="643">
        <f t="shared" si="20"/>
        <v>9320</v>
      </c>
      <c r="F116" s="643">
        <f t="shared" si="20"/>
        <v>9846</v>
      </c>
      <c r="G116" s="643">
        <f t="shared" si="20"/>
        <v>9111</v>
      </c>
      <c r="H116" s="643">
        <f t="shared" si="20"/>
        <v>12184</v>
      </c>
      <c r="I116" s="643">
        <f t="shared" si="20"/>
        <v>13085</v>
      </c>
      <c r="J116" s="643">
        <f t="shared" si="20"/>
        <v>10710</v>
      </c>
      <c r="K116" s="643">
        <f t="shared" si="20"/>
        <v>10930</v>
      </c>
      <c r="L116" s="643">
        <f t="shared" ref="D116:N116" si="21">SUM(L103:L115)</f>
        <v>0</v>
      </c>
      <c r="M116" s="643">
        <f t="shared" si="21"/>
        <v>0</v>
      </c>
      <c r="N116" s="643">
        <f t="shared" si="21"/>
        <v>0</v>
      </c>
      <c r="O116" s="644">
        <f t="shared" si="19"/>
        <v>94502</v>
      </c>
      <c r="P116" s="1241">
        <f>O116-'[2]INI-MAT'!$O116</f>
        <v>0</v>
      </c>
      <c r="Q116" s="1057"/>
      <c r="R116" s="1056"/>
    </row>
    <row r="117" spans="2:18" x14ac:dyDescent="0.2">
      <c r="B117" s="681" t="s">
        <v>884</v>
      </c>
      <c r="C117" s="501">
        <f>C22+C45+C68+C94</f>
        <v>1412</v>
      </c>
      <c r="D117" s="501">
        <f t="shared" ref="D117:K117" si="22">D22+D45+D68+D94</f>
        <v>1247</v>
      </c>
      <c r="E117" s="501">
        <f t="shared" si="22"/>
        <v>1429</v>
      </c>
      <c r="F117" s="501">
        <f t="shared" si="22"/>
        <v>1273</v>
      </c>
      <c r="G117" s="501">
        <f t="shared" si="22"/>
        <v>1272</v>
      </c>
      <c r="H117" s="501">
        <f t="shared" si="22"/>
        <v>1696</v>
      </c>
      <c r="I117" s="501">
        <f t="shared" si="22"/>
        <v>1910</v>
      </c>
      <c r="J117" s="501">
        <f t="shared" si="22"/>
        <v>1397</v>
      </c>
      <c r="K117" s="501">
        <f t="shared" si="22"/>
        <v>982</v>
      </c>
      <c r="L117" s="501"/>
      <c r="M117" s="501"/>
      <c r="N117" s="501"/>
      <c r="O117" s="134">
        <f t="shared" si="19"/>
        <v>12618</v>
      </c>
      <c r="P117" s="1241">
        <f>O117-'[2]INI-MAT'!$O117</f>
        <v>0</v>
      </c>
      <c r="Q117" s="1057"/>
      <c r="R117" s="1056"/>
    </row>
    <row r="118" spans="2:18" x14ac:dyDescent="0.2">
      <c r="B118" s="681" t="s">
        <v>885</v>
      </c>
      <c r="C118" s="501">
        <f t="shared" ref="C118:K121" si="23">C23+C46+C69+C95</f>
        <v>8181</v>
      </c>
      <c r="D118" s="501">
        <f t="shared" si="23"/>
        <v>6517</v>
      </c>
      <c r="E118" s="501">
        <f t="shared" si="23"/>
        <v>7183</v>
      </c>
      <c r="F118" s="501">
        <f t="shared" si="23"/>
        <v>8360</v>
      </c>
      <c r="G118" s="501">
        <f t="shared" si="23"/>
        <v>9245</v>
      </c>
      <c r="H118" s="501">
        <f t="shared" si="23"/>
        <v>9445</v>
      </c>
      <c r="I118" s="501">
        <f t="shared" si="23"/>
        <v>10074</v>
      </c>
      <c r="J118" s="501">
        <f t="shared" si="23"/>
        <v>8364</v>
      </c>
      <c r="K118" s="501">
        <f t="shared" si="23"/>
        <v>9648</v>
      </c>
      <c r="L118" s="501"/>
      <c r="M118" s="501"/>
      <c r="N118" s="501"/>
      <c r="O118" s="649">
        <f t="shared" si="19"/>
        <v>77017</v>
      </c>
      <c r="P118" s="1241">
        <f>O118-'[2]INI-MAT'!$O118</f>
        <v>0</v>
      </c>
      <c r="Q118" s="1057"/>
      <c r="R118" s="1056"/>
    </row>
    <row r="119" spans="2:18" x14ac:dyDescent="0.2">
      <c r="B119" s="681" t="s">
        <v>886</v>
      </c>
      <c r="C119" s="501">
        <f t="shared" si="23"/>
        <v>484</v>
      </c>
      <c r="D119" s="501">
        <f t="shared" si="23"/>
        <v>325</v>
      </c>
      <c r="E119" s="501">
        <f t="shared" si="23"/>
        <v>373</v>
      </c>
      <c r="F119" s="501">
        <f t="shared" si="23"/>
        <v>435</v>
      </c>
      <c r="G119" s="501">
        <f t="shared" si="23"/>
        <v>415</v>
      </c>
      <c r="H119" s="501">
        <f t="shared" si="23"/>
        <v>409</v>
      </c>
      <c r="I119" s="501">
        <f t="shared" si="23"/>
        <v>419</v>
      </c>
      <c r="J119" s="501">
        <f t="shared" si="23"/>
        <v>465</v>
      </c>
      <c r="K119" s="501">
        <f t="shared" si="23"/>
        <v>445</v>
      </c>
      <c r="L119" s="501"/>
      <c r="M119" s="501"/>
      <c r="N119" s="501"/>
      <c r="O119" s="650">
        <f t="shared" si="19"/>
        <v>3770</v>
      </c>
      <c r="P119" s="1241">
        <f>O119-'[2]INI-MAT'!$O119</f>
        <v>0</v>
      </c>
      <c r="Q119" s="1057"/>
      <c r="R119" s="1056"/>
    </row>
    <row r="120" spans="2:18" x14ac:dyDescent="0.2">
      <c r="B120" s="681" t="s">
        <v>887</v>
      </c>
      <c r="C120" s="501">
        <f t="shared" si="23"/>
        <v>4596</v>
      </c>
      <c r="D120" s="501">
        <f t="shared" si="23"/>
        <v>3913</v>
      </c>
      <c r="E120" s="501">
        <f t="shared" si="23"/>
        <v>4078</v>
      </c>
      <c r="F120" s="501">
        <f t="shared" si="23"/>
        <v>4570</v>
      </c>
      <c r="G120" s="501">
        <f t="shared" si="23"/>
        <v>4524</v>
      </c>
      <c r="H120" s="501">
        <f t="shared" si="23"/>
        <v>4901</v>
      </c>
      <c r="I120" s="501">
        <f t="shared" si="23"/>
        <v>5151</v>
      </c>
      <c r="J120" s="501">
        <f t="shared" si="23"/>
        <v>5640</v>
      </c>
      <c r="K120" s="501">
        <f t="shared" si="23"/>
        <v>5175</v>
      </c>
      <c r="L120" s="501"/>
      <c r="M120" s="501"/>
      <c r="N120" s="501"/>
      <c r="O120" s="650">
        <f t="shared" si="19"/>
        <v>42548</v>
      </c>
      <c r="P120" s="1241">
        <f>O120-'[2]INI-MAT'!$O120</f>
        <v>0</v>
      </c>
      <c r="Q120" s="1057"/>
      <c r="R120" s="1056"/>
    </row>
    <row r="121" spans="2:18" x14ac:dyDescent="0.2">
      <c r="B121" s="681" t="s">
        <v>888</v>
      </c>
      <c r="C121" s="501">
        <f t="shared" si="23"/>
        <v>1699</v>
      </c>
      <c r="D121" s="501">
        <f t="shared" si="23"/>
        <v>1546</v>
      </c>
      <c r="E121" s="501">
        <f t="shared" si="23"/>
        <v>1321</v>
      </c>
      <c r="F121" s="501">
        <f t="shared" si="23"/>
        <v>1573</v>
      </c>
      <c r="G121" s="501">
        <f t="shared" si="23"/>
        <v>1874</v>
      </c>
      <c r="H121" s="501">
        <f t="shared" si="23"/>
        <v>1917</v>
      </c>
      <c r="I121" s="501">
        <f t="shared" si="23"/>
        <v>1780</v>
      </c>
      <c r="J121" s="501">
        <f t="shared" si="23"/>
        <v>1606</v>
      </c>
      <c r="K121" s="501">
        <f t="shared" si="23"/>
        <v>2266</v>
      </c>
      <c r="L121" s="501"/>
      <c r="M121" s="501"/>
      <c r="N121" s="501"/>
      <c r="O121" s="650">
        <f t="shared" si="19"/>
        <v>15582</v>
      </c>
      <c r="P121" s="1241">
        <f>O121-'[2]INI-MAT'!$O121</f>
        <v>0</v>
      </c>
      <c r="Q121" s="1057"/>
      <c r="R121" s="1056"/>
    </row>
    <row r="122" spans="2:18" x14ac:dyDescent="0.2">
      <c r="B122" s="686" t="s">
        <v>889</v>
      </c>
      <c r="C122" s="643">
        <f>SUM(C117:C121)</f>
        <v>16372</v>
      </c>
      <c r="D122" s="643">
        <f t="shared" ref="D122:K122" si="24">SUM(D117:D121)</f>
        <v>13548</v>
      </c>
      <c r="E122" s="643">
        <f t="shared" si="24"/>
        <v>14384</v>
      </c>
      <c r="F122" s="643">
        <f t="shared" si="24"/>
        <v>16211</v>
      </c>
      <c r="G122" s="643">
        <f t="shared" si="24"/>
        <v>17330</v>
      </c>
      <c r="H122" s="643">
        <f t="shared" si="24"/>
        <v>18368</v>
      </c>
      <c r="I122" s="643">
        <f t="shared" si="24"/>
        <v>19334</v>
      </c>
      <c r="J122" s="643">
        <f t="shared" si="24"/>
        <v>17472</v>
      </c>
      <c r="K122" s="643">
        <f t="shared" si="24"/>
        <v>18516</v>
      </c>
      <c r="L122" s="643">
        <f t="shared" ref="D122:N122" si="25">SUM(L117:L121)</f>
        <v>0</v>
      </c>
      <c r="M122" s="643">
        <f t="shared" si="25"/>
        <v>0</v>
      </c>
      <c r="N122" s="643">
        <f t="shared" si="25"/>
        <v>0</v>
      </c>
      <c r="O122" s="651">
        <f t="shared" si="19"/>
        <v>151535</v>
      </c>
      <c r="P122" s="1241">
        <f>O122-'[2]INI-MAT'!$O122</f>
        <v>0</v>
      </c>
      <c r="Q122" s="1057"/>
      <c r="R122" s="1056"/>
    </row>
    <row r="123" spans="2:18" ht="13.5" thickBot="1" x14ac:dyDescent="0.25">
      <c r="B123" s="1062" t="s">
        <v>34</v>
      </c>
      <c r="C123" s="662">
        <f>C122+C116+C102</f>
        <v>33372</v>
      </c>
      <c r="D123" s="662">
        <f t="shared" ref="D123:K123" si="26">D122+D116+D102</f>
        <v>29929</v>
      </c>
      <c r="E123" s="662">
        <f t="shared" si="26"/>
        <v>30556</v>
      </c>
      <c r="F123" s="662">
        <f t="shared" si="26"/>
        <v>33846</v>
      </c>
      <c r="G123" s="662">
        <f t="shared" si="26"/>
        <v>35069</v>
      </c>
      <c r="H123" s="662">
        <f t="shared" si="26"/>
        <v>37696</v>
      </c>
      <c r="I123" s="662">
        <f t="shared" si="26"/>
        <v>40173</v>
      </c>
      <c r="J123" s="662">
        <f t="shared" si="26"/>
        <v>34970</v>
      </c>
      <c r="K123" s="662">
        <f t="shared" si="26"/>
        <v>37788</v>
      </c>
      <c r="L123" s="662">
        <f t="shared" ref="D123:N123" si="27">L122+L116+L102</f>
        <v>0</v>
      </c>
      <c r="M123" s="662">
        <f t="shared" si="27"/>
        <v>0</v>
      </c>
      <c r="N123" s="662">
        <f t="shared" si="27"/>
        <v>0</v>
      </c>
      <c r="O123" s="663">
        <f t="shared" si="19"/>
        <v>313399</v>
      </c>
      <c r="P123" s="1241">
        <f>O123-'[2]INI-MAT'!$O123</f>
        <v>0</v>
      </c>
      <c r="Q123" s="1057"/>
      <c r="R123" s="1056"/>
    </row>
    <row r="124" spans="2:18" ht="13.5" thickTop="1" x14ac:dyDescent="0.2">
      <c r="B124" s="134"/>
      <c r="D124" s="134"/>
      <c r="E124" s="134"/>
      <c r="F124" s="134"/>
      <c r="G124" s="134"/>
      <c r="H124" s="134"/>
      <c r="I124" s="134"/>
      <c r="J124" s="134"/>
      <c r="K124" s="134"/>
      <c r="L124" s="134"/>
      <c r="M124" s="134"/>
      <c r="N124" s="134"/>
      <c r="O124" s="134"/>
      <c r="Q124" s="1057"/>
      <c r="R124" s="1056"/>
    </row>
    <row r="125" spans="2:18" x14ac:dyDescent="0.2">
      <c r="B125" s="1051" t="s">
        <v>652</v>
      </c>
      <c r="C125" s="1063"/>
      <c r="D125" s="1063"/>
      <c r="E125" s="1063"/>
      <c r="F125" s="1063"/>
      <c r="G125" s="1063"/>
      <c r="H125" s="1063"/>
      <c r="I125" s="1063"/>
      <c r="J125" s="1063"/>
      <c r="K125" s="1063"/>
      <c r="L125" s="1063"/>
      <c r="M125" s="1063"/>
      <c r="N125" s="1063"/>
      <c r="O125" s="1063"/>
      <c r="Q125" s="1056"/>
      <c r="R125" s="1056"/>
    </row>
    <row r="126" spans="2:18" x14ac:dyDescent="0.2">
      <c r="B126" s="1063"/>
      <c r="Q126" s="1056"/>
      <c r="R126" s="1056"/>
    </row>
    <row r="133" spans="2:2" x14ac:dyDescent="0.2">
      <c r="B133" s="1064"/>
    </row>
  </sheetData>
  <mergeCells count="8">
    <mergeCell ref="B78:O78"/>
    <mergeCell ref="B101:O101"/>
    <mergeCell ref="B2:O2"/>
    <mergeCell ref="B3:O3"/>
    <mergeCell ref="B6:O6"/>
    <mergeCell ref="B29:O29"/>
    <mergeCell ref="B52:O52"/>
    <mergeCell ref="B75:O75"/>
  </mergeCells>
  <hyperlinks>
    <hyperlink ref="B4" location="INDICE!C3" display="Volver al Indice"/>
  </hyperlinks>
  <printOptions horizontalCentered="1"/>
  <pageMargins left="0.19685039370078741" right="0.19685039370078741" top="1.1417322834645669" bottom="0.6692913385826772" header="0" footer="0"/>
  <pageSetup scale="92"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pageSetUpPr fitToPage="1"/>
  </sheetPr>
  <dimension ref="B1:P125"/>
  <sheetViews>
    <sheetView zoomScale="80" zoomScaleNormal="80" workbookViewId="0">
      <selection activeCell="W11" sqref="W11"/>
    </sheetView>
  </sheetViews>
  <sheetFormatPr baseColWidth="10" defaultColWidth="4" defaultRowHeight="12.75" x14ac:dyDescent="0.2"/>
  <cols>
    <col min="1" max="1" width="3.42578125" style="134" customWidth="1"/>
    <col min="2" max="2" width="41.7109375" style="134" customWidth="1"/>
    <col min="3" max="3" width="10.85546875" style="134" bestFit="1" customWidth="1"/>
    <col min="4" max="10" width="10.85546875" style="506" bestFit="1" customWidth="1"/>
    <col min="11" max="11" width="11.42578125" style="506" bestFit="1" customWidth="1"/>
    <col min="12" max="12" width="9.28515625" style="506" bestFit="1" customWidth="1"/>
    <col min="13" max="13" width="11" style="506" bestFit="1" customWidth="1"/>
    <col min="14" max="14" width="10.28515625" style="506" customWidth="1"/>
    <col min="15" max="15" width="12" style="506" bestFit="1" customWidth="1"/>
    <col min="16" max="16" width="12.5703125" style="134" customWidth="1"/>
    <col min="17" max="16384" width="4" style="134"/>
  </cols>
  <sheetData>
    <row r="1" spans="2:16" ht="21" customHeight="1" x14ac:dyDescent="0.2"/>
    <row r="2" spans="2:16" ht="15" x14ac:dyDescent="0.25">
      <c r="B2" s="1065" t="s">
        <v>891</v>
      </c>
      <c r="C2" s="1065"/>
      <c r="D2" s="664"/>
      <c r="E2" s="664"/>
      <c r="F2" s="664"/>
      <c r="G2" s="664"/>
      <c r="H2" s="664"/>
      <c r="I2" s="664"/>
      <c r="J2" s="664"/>
      <c r="K2" s="664"/>
      <c r="L2" s="664"/>
      <c r="M2" s="664"/>
      <c r="N2" s="665"/>
      <c r="O2" s="665"/>
    </row>
    <row r="3" spans="2:16" ht="15" x14ac:dyDescent="0.25">
      <c r="B3" s="1066" t="s">
        <v>576</v>
      </c>
      <c r="C3" s="1065"/>
      <c r="D3" s="664"/>
      <c r="E3" s="664"/>
      <c r="F3" s="664"/>
      <c r="G3" s="664"/>
      <c r="H3" s="664"/>
      <c r="I3" s="664"/>
      <c r="J3" s="664"/>
      <c r="K3" s="664"/>
      <c r="L3" s="664"/>
      <c r="M3" s="664"/>
      <c r="N3" s="665"/>
      <c r="O3" s="665"/>
    </row>
    <row r="4" spans="2:16" ht="13.5" thickBot="1" x14ac:dyDescent="0.25">
      <c r="B4" s="137" t="s">
        <v>9</v>
      </c>
      <c r="C4" s="1052"/>
      <c r="D4" s="639"/>
      <c r="E4" s="639"/>
      <c r="F4" s="639"/>
      <c r="G4" s="639"/>
      <c r="H4" s="639"/>
      <c r="I4" s="639"/>
      <c r="J4" s="639"/>
      <c r="K4" s="639"/>
      <c r="L4" s="639"/>
      <c r="M4" s="639"/>
      <c r="N4" s="639"/>
      <c r="O4" s="639"/>
    </row>
    <row r="5" spans="2:16" ht="15.75" thickTop="1" x14ac:dyDescent="0.2">
      <c r="B5" s="1053" t="s">
        <v>869</v>
      </c>
      <c r="C5" s="1054" t="s">
        <v>0</v>
      </c>
      <c r="D5" s="1054" t="s">
        <v>1</v>
      </c>
      <c r="E5" s="1054" t="s">
        <v>2</v>
      </c>
      <c r="F5" s="1054" t="s">
        <v>3</v>
      </c>
      <c r="G5" s="1054" t="s">
        <v>4</v>
      </c>
      <c r="H5" s="1054" t="s">
        <v>10</v>
      </c>
      <c r="I5" s="1054" t="s">
        <v>5</v>
      </c>
      <c r="J5" s="1054" t="s">
        <v>6</v>
      </c>
      <c r="K5" s="1054" t="s">
        <v>7</v>
      </c>
      <c r="L5" s="1054" t="s">
        <v>8</v>
      </c>
      <c r="M5" s="1054" t="s">
        <v>11</v>
      </c>
      <c r="N5" s="1054" t="s">
        <v>12</v>
      </c>
      <c r="O5" s="1055" t="s">
        <v>39</v>
      </c>
    </row>
    <row r="6" spans="2:16" x14ac:dyDescent="0.2">
      <c r="B6" s="1210" t="s">
        <v>646</v>
      </c>
      <c r="C6" s="1210"/>
      <c r="D6" s="1210"/>
      <c r="E6" s="1210"/>
      <c r="F6" s="1210"/>
      <c r="G6" s="1210"/>
      <c r="H6" s="1210"/>
      <c r="I6" s="1210"/>
      <c r="J6" s="1210"/>
      <c r="K6" s="1210"/>
      <c r="L6" s="1210"/>
      <c r="M6" s="1210"/>
      <c r="N6" s="1210"/>
      <c r="O6" s="1210"/>
    </row>
    <row r="7" spans="2:16" x14ac:dyDescent="0.2">
      <c r="B7" s="1058" t="s">
        <v>647</v>
      </c>
      <c r="C7" s="640">
        <v>82460</v>
      </c>
      <c r="D7" s="640">
        <v>75801</v>
      </c>
      <c r="E7" s="640">
        <v>79224</v>
      </c>
      <c r="F7" s="640">
        <v>84721</v>
      </c>
      <c r="G7" s="640">
        <v>81058</v>
      </c>
      <c r="H7" s="640">
        <v>77183</v>
      </c>
      <c r="I7" s="640">
        <v>81003</v>
      </c>
      <c r="J7" s="640">
        <v>70840</v>
      </c>
      <c r="K7" s="640">
        <v>70811</v>
      </c>
      <c r="L7" s="640"/>
      <c r="M7" s="640"/>
      <c r="N7" s="640"/>
      <c r="O7" s="641">
        <f>SUM(C7:N7)</f>
        <v>703101</v>
      </c>
      <c r="P7" s="1241"/>
    </row>
    <row r="8" spans="2:16" x14ac:dyDescent="0.2">
      <c r="B8" s="681" t="s">
        <v>870</v>
      </c>
      <c r="C8" s="501">
        <v>1069</v>
      </c>
      <c r="D8" s="501">
        <v>971</v>
      </c>
      <c r="E8" s="501">
        <v>1305</v>
      </c>
      <c r="F8" s="501">
        <v>995</v>
      </c>
      <c r="G8" s="501">
        <v>881</v>
      </c>
      <c r="H8" s="501">
        <v>795</v>
      </c>
      <c r="I8" s="501">
        <v>582</v>
      </c>
      <c r="J8" s="501">
        <v>819</v>
      </c>
      <c r="K8" s="501">
        <v>914</v>
      </c>
      <c r="L8" s="501"/>
      <c r="M8" s="501"/>
      <c r="N8" s="501"/>
      <c r="O8" s="649">
        <f t="shared" ref="O8:O28" si="0">SUM(C8:N8)</f>
        <v>8331</v>
      </c>
      <c r="P8" s="1241"/>
    </row>
    <row r="9" spans="2:16" x14ac:dyDescent="0.2">
      <c r="B9" s="681" t="s">
        <v>871</v>
      </c>
      <c r="C9" s="501">
        <v>15841</v>
      </c>
      <c r="D9" s="501">
        <v>12663</v>
      </c>
      <c r="E9" s="501">
        <v>14709</v>
      </c>
      <c r="F9" s="501">
        <v>14472</v>
      </c>
      <c r="G9" s="501">
        <v>15845</v>
      </c>
      <c r="H9" s="501">
        <v>16005</v>
      </c>
      <c r="I9" s="501">
        <v>16594</v>
      </c>
      <c r="J9" s="501">
        <v>15111</v>
      </c>
      <c r="K9" s="501">
        <v>16009</v>
      </c>
      <c r="L9" s="501"/>
      <c r="M9" s="501"/>
      <c r="N9" s="501"/>
      <c r="O9" s="649">
        <f t="shared" si="0"/>
        <v>137249</v>
      </c>
      <c r="P9" s="1241"/>
    </row>
    <row r="10" spans="2:16" x14ac:dyDescent="0.2">
      <c r="B10" s="681" t="s">
        <v>872</v>
      </c>
      <c r="C10" s="501">
        <v>167</v>
      </c>
      <c r="D10" s="501">
        <v>178</v>
      </c>
      <c r="E10" s="501">
        <v>131</v>
      </c>
      <c r="F10" s="501">
        <v>79</v>
      </c>
      <c r="G10" s="501">
        <v>80</v>
      </c>
      <c r="H10" s="501">
        <v>105</v>
      </c>
      <c r="I10" s="501">
        <v>53</v>
      </c>
      <c r="J10" s="501">
        <v>0</v>
      </c>
      <c r="K10" s="501">
        <v>84</v>
      </c>
      <c r="L10" s="501"/>
      <c r="M10" s="501"/>
      <c r="N10" s="501"/>
      <c r="O10" s="649">
        <f t="shared" si="0"/>
        <v>877</v>
      </c>
      <c r="P10" s="1241"/>
    </row>
    <row r="11" spans="2:16" x14ac:dyDescent="0.2">
      <c r="B11" s="681" t="s">
        <v>873</v>
      </c>
      <c r="C11" s="501">
        <v>24128</v>
      </c>
      <c r="D11" s="501">
        <v>17530</v>
      </c>
      <c r="E11" s="501">
        <v>20292</v>
      </c>
      <c r="F11" s="501">
        <v>19524</v>
      </c>
      <c r="G11" s="501">
        <v>19984</v>
      </c>
      <c r="H11" s="501">
        <v>19663</v>
      </c>
      <c r="I11" s="501">
        <v>21477</v>
      </c>
      <c r="J11" s="501">
        <v>21123</v>
      </c>
      <c r="K11" s="501">
        <v>23763</v>
      </c>
      <c r="L11" s="501"/>
      <c r="M11" s="501"/>
      <c r="N11" s="501"/>
      <c r="O11" s="649">
        <f t="shared" si="0"/>
        <v>187484</v>
      </c>
      <c r="P11" s="1241"/>
    </row>
    <row r="12" spans="2:16" x14ac:dyDescent="0.2">
      <c r="B12" s="681" t="s">
        <v>874</v>
      </c>
      <c r="C12" s="501">
        <v>10697</v>
      </c>
      <c r="D12" s="501">
        <v>9494</v>
      </c>
      <c r="E12" s="501">
        <v>13602</v>
      </c>
      <c r="F12" s="501">
        <v>13722</v>
      </c>
      <c r="G12" s="501">
        <v>9540</v>
      </c>
      <c r="H12" s="501">
        <v>15537</v>
      </c>
      <c r="I12" s="501">
        <v>10983</v>
      </c>
      <c r="J12" s="501">
        <v>11145</v>
      </c>
      <c r="K12" s="501">
        <v>12343</v>
      </c>
      <c r="L12" s="501"/>
      <c r="M12" s="501"/>
      <c r="N12" s="501"/>
      <c r="O12" s="649">
        <f t="shared" si="0"/>
        <v>107063</v>
      </c>
      <c r="P12" s="1241"/>
    </row>
    <row r="13" spans="2:16" x14ac:dyDescent="0.2">
      <c r="B13" s="681" t="s">
        <v>875</v>
      </c>
      <c r="C13" s="501">
        <v>24179</v>
      </c>
      <c r="D13" s="501">
        <v>20112</v>
      </c>
      <c r="E13" s="501">
        <v>21386</v>
      </c>
      <c r="F13" s="501">
        <v>21651</v>
      </c>
      <c r="G13" s="501">
        <v>23638</v>
      </c>
      <c r="H13" s="501">
        <v>23313</v>
      </c>
      <c r="I13" s="501">
        <v>25609</v>
      </c>
      <c r="J13" s="501">
        <v>25779</v>
      </c>
      <c r="K13" s="501">
        <v>24299</v>
      </c>
      <c r="L13" s="501"/>
      <c r="M13" s="501"/>
      <c r="N13" s="501"/>
      <c r="O13" s="649">
        <f t="shared" si="0"/>
        <v>209966</v>
      </c>
      <c r="P13" s="1241"/>
    </row>
    <row r="14" spans="2:16" x14ac:dyDescent="0.2">
      <c r="B14" s="681" t="s">
        <v>876</v>
      </c>
      <c r="C14" s="501">
        <v>22</v>
      </c>
      <c r="D14" s="501">
        <v>20</v>
      </c>
      <c r="E14" s="501">
        <v>20</v>
      </c>
      <c r="F14" s="501">
        <v>29</v>
      </c>
      <c r="G14" s="501">
        <v>0</v>
      </c>
      <c r="H14" s="501">
        <v>0</v>
      </c>
      <c r="I14" s="501">
        <v>0</v>
      </c>
      <c r="J14" s="501">
        <v>0</v>
      </c>
      <c r="K14" s="501">
        <v>46</v>
      </c>
      <c r="L14" s="501"/>
      <c r="M14" s="501"/>
      <c r="N14" s="501"/>
      <c r="O14" s="649">
        <f t="shared" si="0"/>
        <v>137</v>
      </c>
      <c r="P14" s="1241"/>
    </row>
    <row r="15" spans="2:16" x14ac:dyDescent="0.2">
      <c r="B15" s="681" t="s">
        <v>877</v>
      </c>
      <c r="C15" s="501">
        <v>124</v>
      </c>
      <c r="D15" s="501">
        <v>75</v>
      </c>
      <c r="E15" s="501">
        <v>83</v>
      </c>
      <c r="F15" s="501">
        <v>103</v>
      </c>
      <c r="G15" s="501">
        <v>118</v>
      </c>
      <c r="H15" s="501">
        <v>141</v>
      </c>
      <c r="I15" s="501">
        <v>143</v>
      </c>
      <c r="J15" s="501">
        <v>74</v>
      </c>
      <c r="K15" s="501">
        <v>74</v>
      </c>
      <c r="L15" s="501"/>
      <c r="M15" s="501"/>
      <c r="N15" s="501"/>
      <c r="O15" s="649">
        <f t="shared" si="0"/>
        <v>935</v>
      </c>
      <c r="P15" s="1241"/>
    </row>
    <row r="16" spans="2:16" x14ac:dyDescent="0.2">
      <c r="B16" s="681" t="s">
        <v>878</v>
      </c>
      <c r="C16" s="501">
        <v>221</v>
      </c>
      <c r="D16" s="501">
        <v>129</v>
      </c>
      <c r="E16" s="501">
        <v>108</v>
      </c>
      <c r="F16" s="501">
        <v>103</v>
      </c>
      <c r="G16" s="501">
        <v>162</v>
      </c>
      <c r="H16" s="501">
        <v>195</v>
      </c>
      <c r="I16" s="501">
        <v>127</v>
      </c>
      <c r="J16" s="501">
        <v>55</v>
      </c>
      <c r="K16" s="501">
        <v>245</v>
      </c>
      <c r="L16" s="501"/>
      <c r="M16" s="501"/>
      <c r="N16" s="501"/>
      <c r="O16" s="649">
        <f t="shared" si="0"/>
        <v>1345</v>
      </c>
      <c r="P16" s="1241"/>
    </row>
    <row r="17" spans="2:16" x14ac:dyDescent="0.2">
      <c r="B17" s="681" t="s">
        <v>879</v>
      </c>
      <c r="C17" s="501">
        <v>15896</v>
      </c>
      <c r="D17" s="501">
        <v>22111</v>
      </c>
      <c r="E17" s="501">
        <v>19285</v>
      </c>
      <c r="F17" s="501">
        <v>15214</v>
      </c>
      <c r="G17" s="501">
        <v>14977</v>
      </c>
      <c r="H17" s="501">
        <v>21397</v>
      </c>
      <c r="I17" s="501">
        <v>27451</v>
      </c>
      <c r="J17" s="501">
        <v>19514</v>
      </c>
      <c r="K17" s="501">
        <v>19403</v>
      </c>
      <c r="L17" s="501"/>
      <c r="M17" s="501"/>
      <c r="N17" s="501"/>
      <c r="O17" s="649">
        <f t="shared" si="0"/>
        <v>175248</v>
      </c>
      <c r="P17" s="1241"/>
    </row>
    <row r="18" spans="2:16" x14ac:dyDescent="0.2">
      <c r="B18" s="681" t="s">
        <v>880</v>
      </c>
      <c r="C18" s="501">
        <v>33</v>
      </c>
      <c r="D18" s="501">
        <v>9</v>
      </c>
      <c r="E18" s="501">
        <v>0</v>
      </c>
      <c r="F18" s="501">
        <v>0</v>
      </c>
      <c r="G18" s="501">
        <v>0</v>
      </c>
      <c r="H18" s="501">
        <v>0</v>
      </c>
      <c r="I18" s="501">
        <v>0</v>
      </c>
      <c r="J18" s="501">
        <v>7</v>
      </c>
      <c r="K18" s="501">
        <v>57</v>
      </c>
      <c r="L18" s="501"/>
      <c r="M18" s="501"/>
      <c r="N18" s="501"/>
      <c r="O18" s="649">
        <f t="shared" si="0"/>
        <v>106</v>
      </c>
      <c r="P18" s="1241"/>
    </row>
    <row r="19" spans="2:16" x14ac:dyDescent="0.2">
      <c r="B19" s="681" t="s">
        <v>881</v>
      </c>
      <c r="C19" s="501">
        <v>0</v>
      </c>
      <c r="D19" s="501">
        <v>0</v>
      </c>
      <c r="E19" s="501">
        <v>0</v>
      </c>
      <c r="F19" s="501">
        <v>0</v>
      </c>
      <c r="G19" s="501">
        <v>73</v>
      </c>
      <c r="H19" s="501">
        <v>11</v>
      </c>
      <c r="I19" s="501">
        <v>0</v>
      </c>
      <c r="J19" s="501">
        <v>0</v>
      </c>
      <c r="K19" s="501"/>
      <c r="L19" s="501"/>
      <c r="M19" s="501"/>
      <c r="N19" s="501"/>
      <c r="O19" s="649">
        <f t="shared" si="0"/>
        <v>84</v>
      </c>
      <c r="P19" s="1241"/>
    </row>
    <row r="20" spans="2:16" x14ac:dyDescent="0.2">
      <c r="B20" s="681" t="s">
        <v>882</v>
      </c>
      <c r="C20" s="501">
        <v>4048</v>
      </c>
      <c r="D20" s="501">
        <v>3678</v>
      </c>
      <c r="E20" s="501">
        <v>4699</v>
      </c>
      <c r="F20" s="501">
        <v>3423</v>
      </c>
      <c r="G20" s="501">
        <v>3628</v>
      </c>
      <c r="H20" s="501">
        <v>3365</v>
      </c>
      <c r="I20" s="501">
        <v>3672</v>
      </c>
      <c r="J20" s="501">
        <v>4099</v>
      </c>
      <c r="K20" s="501">
        <v>3202</v>
      </c>
      <c r="L20" s="501"/>
      <c r="M20" s="501"/>
      <c r="N20" s="501"/>
      <c r="O20" s="649">
        <f t="shared" si="0"/>
        <v>33814</v>
      </c>
      <c r="P20" s="1241"/>
    </row>
    <row r="21" spans="2:16" x14ac:dyDescent="0.2">
      <c r="B21" s="686" t="s">
        <v>883</v>
      </c>
      <c r="C21" s="643">
        <f>SUM(C8:C20)</f>
        <v>96425</v>
      </c>
      <c r="D21" s="643">
        <f t="shared" ref="D21:N21" si="1">SUM(D8:D20)</f>
        <v>86970</v>
      </c>
      <c r="E21" s="643">
        <f t="shared" si="1"/>
        <v>95620</v>
      </c>
      <c r="F21" s="643">
        <f t="shared" si="1"/>
        <v>89315</v>
      </c>
      <c r="G21" s="643">
        <f t="shared" si="1"/>
        <v>88926</v>
      </c>
      <c r="H21" s="643">
        <f t="shared" si="1"/>
        <v>100527</v>
      </c>
      <c r="I21" s="643">
        <f t="shared" si="1"/>
        <v>106691</v>
      </c>
      <c r="J21" s="643">
        <f t="shared" si="1"/>
        <v>97726</v>
      </c>
      <c r="K21" s="643">
        <f t="shared" si="1"/>
        <v>100439</v>
      </c>
      <c r="L21" s="643">
        <f t="shared" si="1"/>
        <v>0</v>
      </c>
      <c r="M21" s="643">
        <f t="shared" si="1"/>
        <v>0</v>
      </c>
      <c r="N21" s="643">
        <f t="shared" si="1"/>
        <v>0</v>
      </c>
      <c r="O21" s="644">
        <f t="shared" si="0"/>
        <v>862639</v>
      </c>
      <c r="P21" s="1241"/>
    </row>
    <row r="22" spans="2:16" x14ac:dyDescent="0.2">
      <c r="B22" s="681" t="s">
        <v>884</v>
      </c>
      <c r="C22" s="501">
        <v>17265</v>
      </c>
      <c r="D22" s="501">
        <v>14949</v>
      </c>
      <c r="E22" s="501">
        <v>19356</v>
      </c>
      <c r="F22" s="501">
        <v>17806</v>
      </c>
      <c r="G22" s="501">
        <v>16246</v>
      </c>
      <c r="H22" s="501">
        <v>16630</v>
      </c>
      <c r="I22" s="501">
        <v>17399</v>
      </c>
      <c r="J22" s="501">
        <v>15720</v>
      </c>
      <c r="K22" s="501">
        <v>14549</v>
      </c>
      <c r="L22" s="501"/>
      <c r="M22" s="501"/>
      <c r="N22" s="501"/>
      <c r="O22" s="649">
        <f t="shared" si="0"/>
        <v>149920</v>
      </c>
      <c r="P22" s="1241"/>
    </row>
    <row r="23" spans="2:16" x14ac:dyDescent="0.2">
      <c r="B23" s="681" t="s">
        <v>885</v>
      </c>
      <c r="C23" s="501">
        <v>94530</v>
      </c>
      <c r="D23" s="501">
        <v>79459</v>
      </c>
      <c r="E23" s="501">
        <v>88763</v>
      </c>
      <c r="F23" s="501">
        <v>94628</v>
      </c>
      <c r="G23" s="501">
        <v>99413</v>
      </c>
      <c r="H23" s="501">
        <v>99208</v>
      </c>
      <c r="I23" s="501">
        <v>103853</v>
      </c>
      <c r="J23" s="501">
        <v>85928</v>
      </c>
      <c r="K23" s="501">
        <v>100049</v>
      </c>
      <c r="L23" s="501"/>
      <c r="M23" s="501"/>
      <c r="N23" s="501"/>
      <c r="O23" s="649">
        <f t="shared" si="0"/>
        <v>845831</v>
      </c>
      <c r="P23" s="1241"/>
    </row>
    <row r="24" spans="2:16" x14ac:dyDescent="0.2">
      <c r="B24" s="681" t="s">
        <v>886</v>
      </c>
      <c r="C24" s="501">
        <v>4829</v>
      </c>
      <c r="D24" s="501">
        <v>4106</v>
      </c>
      <c r="E24" s="501">
        <v>4552</v>
      </c>
      <c r="F24" s="501">
        <v>4395</v>
      </c>
      <c r="G24" s="501">
        <v>3629</v>
      </c>
      <c r="H24" s="501">
        <v>4285</v>
      </c>
      <c r="I24" s="501">
        <v>3405</v>
      </c>
      <c r="J24" s="501">
        <v>3521</v>
      </c>
      <c r="K24" s="501">
        <v>4725</v>
      </c>
      <c r="L24" s="501"/>
      <c r="M24" s="501"/>
      <c r="N24" s="501"/>
      <c r="O24" s="649">
        <f t="shared" si="0"/>
        <v>37447</v>
      </c>
      <c r="P24" s="1241"/>
    </row>
    <row r="25" spans="2:16" x14ac:dyDescent="0.2">
      <c r="B25" s="681" t="s">
        <v>887</v>
      </c>
      <c r="C25" s="501">
        <v>45380</v>
      </c>
      <c r="D25" s="501">
        <v>40013</v>
      </c>
      <c r="E25" s="501">
        <v>42445</v>
      </c>
      <c r="F25" s="501">
        <v>45487</v>
      </c>
      <c r="G25" s="501">
        <v>45628</v>
      </c>
      <c r="H25" s="501">
        <v>45166</v>
      </c>
      <c r="I25" s="501">
        <v>47398</v>
      </c>
      <c r="J25" s="501">
        <v>49074</v>
      </c>
      <c r="K25" s="501">
        <v>47932</v>
      </c>
      <c r="L25" s="501"/>
      <c r="M25" s="501"/>
      <c r="N25" s="501"/>
      <c r="O25" s="649">
        <f t="shared" si="0"/>
        <v>408523</v>
      </c>
      <c r="P25" s="1241"/>
    </row>
    <row r="26" spans="2:16" x14ac:dyDescent="0.2">
      <c r="B26" s="681" t="s">
        <v>888</v>
      </c>
      <c r="C26" s="501">
        <v>15174</v>
      </c>
      <c r="D26" s="501">
        <v>14801</v>
      </c>
      <c r="E26" s="501">
        <v>12658</v>
      </c>
      <c r="F26" s="501">
        <v>15584</v>
      </c>
      <c r="G26" s="501">
        <v>15284</v>
      </c>
      <c r="H26" s="501">
        <v>13907</v>
      </c>
      <c r="I26" s="501">
        <v>14070</v>
      </c>
      <c r="J26" s="501">
        <v>11135</v>
      </c>
      <c r="K26" s="501">
        <v>18165</v>
      </c>
      <c r="L26" s="501"/>
      <c r="M26" s="501"/>
      <c r="N26" s="501"/>
      <c r="O26" s="649">
        <f t="shared" si="0"/>
        <v>130778</v>
      </c>
      <c r="P26" s="1241"/>
    </row>
    <row r="27" spans="2:16" x14ac:dyDescent="0.2">
      <c r="B27" s="686" t="s">
        <v>889</v>
      </c>
      <c r="C27" s="643">
        <f>SUM(C22:C26)</f>
        <v>177178</v>
      </c>
      <c r="D27" s="643">
        <f t="shared" ref="D27:N27" si="2">SUM(D22:D26)</f>
        <v>153328</v>
      </c>
      <c r="E27" s="643">
        <f t="shared" si="2"/>
        <v>167774</v>
      </c>
      <c r="F27" s="643">
        <f t="shared" si="2"/>
        <v>177900</v>
      </c>
      <c r="G27" s="643">
        <f t="shared" si="2"/>
        <v>180200</v>
      </c>
      <c r="H27" s="643">
        <f t="shared" si="2"/>
        <v>179196</v>
      </c>
      <c r="I27" s="643">
        <f t="shared" si="2"/>
        <v>186125</v>
      </c>
      <c r="J27" s="643">
        <f t="shared" si="2"/>
        <v>165378</v>
      </c>
      <c r="K27" s="643">
        <f t="shared" si="2"/>
        <v>185420</v>
      </c>
      <c r="L27" s="643">
        <f t="shared" si="2"/>
        <v>0</v>
      </c>
      <c r="M27" s="643">
        <f t="shared" si="2"/>
        <v>0</v>
      </c>
      <c r="N27" s="643">
        <f t="shared" si="2"/>
        <v>0</v>
      </c>
      <c r="O27" s="644">
        <f t="shared" si="0"/>
        <v>1572499</v>
      </c>
      <c r="P27" s="1241"/>
    </row>
    <row r="28" spans="2:16" x14ac:dyDescent="0.2">
      <c r="B28" s="1060" t="s">
        <v>34</v>
      </c>
      <c r="C28" s="645">
        <f>C27+C21+C7</f>
        <v>356063</v>
      </c>
      <c r="D28" s="645">
        <f t="shared" ref="D28:N28" si="3">D27+D21+D7</f>
        <v>316099</v>
      </c>
      <c r="E28" s="645">
        <f t="shared" si="3"/>
        <v>342618</v>
      </c>
      <c r="F28" s="645">
        <f t="shared" si="3"/>
        <v>351936</v>
      </c>
      <c r="G28" s="645">
        <f t="shared" si="3"/>
        <v>350184</v>
      </c>
      <c r="H28" s="645">
        <f t="shared" si="3"/>
        <v>356906</v>
      </c>
      <c r="I28" s="645">
        <f t="shared" si="3"/>
        <v>373819</v>
      </c>
      <c r="J28" s="645">
        <f t="shared" si="3"/>
        <v>333944</v>
      </c>
      <c r="K28" s="645">
        <f t="shared" si="3"/>
        <v>356670</v>
      </c>
      <c r="L28" s="645">
        <f t="shared" si="3"/>
        <v>0</v>
      </c>
      <c r="M28" s="645">
        <f t="shared" si="3"/>
        <v>0</v>
      </c>
      <c r="N28" s="645">
        <f t="shared" si="3"/>
        <v>0</v>
      </c>
      <c r="O28" s="646">
        <f t="shared" si="0"/>
        <v>3138239</v>
      </c>
      <c r="P28" s="1241"/>
    </row>
    <row r="29" spans="2:16" x14ac:dyDescent="0.2">
      <c r="B29" s="1207" t="s">
        <v>648</v>
      </c>
      <c r="C29" s="1207"/>
      <c r="D29" s="1207"/>
      <c r="E29" s="1207"/>
      <c r="F29" s="1207"/>
      <c r="G29" s="1207"/>
      <c r="H29" s="1207"/>
      <c r="I29" s="1207"/>
      <c r="J29" s="1207"/>
      <c r="K29" s="1207"/>
      <c r="L29" s="1207"/>
      <c r="M29" s="1207"/>
      <c r="N29" s="1207"/>
      <c r="O29" s="1207"/>
      <c r="P29" s="1241"/>
    </row>
    <row r="30" spans="2:16" x14ac:dyDescent="0.2">
      <c r="B30" s="1058" t="s">
        <v>647</v>
      </c>
      <c r="C30" s="647">
        <v>145031</v>
      </c>
      <c r="D30" s="647">
        <v>137220</v>
      </c>
      <c r="E30" s="647">
        <v>147632</v>
      </c>
      <c r="F30" s="647">
        <v>159503</v>
      </c>
      <c r="G30" s="647">
        <v>156858</v>
      </c>
      <c r="H30" s="647">
        <v>140620</v>
      </c>
      <c r="I30" s="647">
        <v>149585</v>
      </c>
      <c r="J30" s="647">
        <v>142518</v>
      </c>
      <c r="K30" s="647">
        <v>141509</v>
      </c>
      <c r="L30" s="647"/>
      <c r="M30" s="647"/>
      <c r="N30" s="647"/>
      <c r="O30" s="648">
        <f>SUM(C30:N30)</f>
        <v>1320476</v>
      </c>
      <c r="P30" s="1241"/>
    </row>
    <row r="31" spans="2:16" x14ac:dyDescent="0.2">
      <c r="B31" s="681" t="s">
        <v>870</v>
      </c>
      <c r="C31" s="501">
        <v>2253</v>
      </c>
      <c r="D31" s="501">
        <v>1675</v>
      </c>
      <c r="E31" s="501">
        <v>1802</v>
      </c>
      <c r="F31" s="501">
        <v>1565</v>
      </c>
      <c r="G31" s="501">
        <v>2438</v>
      </c>
      <c r="H31" s="501">
        <v>2085</v>
      </c>
      <c r="I31" s="501">
        <v>1927</v>
      </c>
      <c r="J31" s="501">
        <v>1750</v>
      </c>
      <c r="K31" s="505">
        <v>1346</v>
      </c>
      <c r="L31" s="505"/>
      <c r="M31" s="505"/>
      <c r="N31" s="505"/>
      <c r="O31" s="649">
        <f t="shared" ref="O31:O51" si="4">SUM(C31:N31)</f>
        <v>16841</v>
      </c>
      <c r="P31" s="1241"/>
    </row>
    <row r="32" spans="2:16" x14ac:dyDescent="0.2">
      <c r="B32" s="681" t="s">
        <v>871</v>
      </c>
      <c r="C32" s="501">
        <v>29399</v>
      </c>
      <c r="D32" s="501">
        <v>25394</v>
      </c>
      <c r="E32" s="501">
        <v>27942</v>
      </c>
      <c r="F32" s="501">
        <v>27291</v>
      </c>
      <c r="G32" s="501">
        <v>28868</v>
      </c>
      <c r="H32" s="501">
        <v>32856</v>
      </c>
      <c r="I32" s="501">
        <v>30565</v>
      </c>
      <c r="J32" s="501">
        <v>28544</v>
      </c>
      <c r="K32" s="505">
        <v>28863</v>
      </c>
      <c r="L32" s="505"/>
      <c r="M32" s="505"/>
      <c r="N32" s="505"/>
      <c r="O32" s="649">
        <f t="shared" si="4"/>
        <v>259722</v>
      </c>
      <c r="P32" s="1241"/>
    </row>
    <row r="33" spans="2:16" x14ac:dyDescent="0.2">
      <c r="B33" s="681" t="s">
        <v>872</v>
      </c>
      <c r="C33" s="501">
        <v>279</v>
      </c>
      <c r="D33" s="501">
        <v>308</v>
      </c>
      <c r="E33" s="501">
        <v>347</v>
      </c>
      <c r="F33" s="501">
        <v>339</v>
      </c>
      <c r="G33" s="501">
        <v>294</v>
      </c>
      <c r="H33" s="501">
        <v>179</v>
      </c>
      <c r="I33" s="501">
        <v>151</v>
      </c>
      <c r="J33" s="501">
        <v>195</v>
      </c>
      <c r="K33" s="501">
        <v>87</v>
      </c>
      <c r="L33" s="501"/>
      <c r="M33" s="501"/>
      <c r="N33" s="501"/>
      <c r="O33" s="649">
        <f t="shared" si="4"/>
        <v>2179</v>
      </c>
      <c r="P33" s="1241"/>
    </row>
    <row r="34" spans="2:16" x14ac:dyDescent="0.2">
      <c r="B34" s="681" t="s">
        <v>873</v>
      </c>
      <c r="C34" s="501">
        <v>40173</v>
      </c>
      <c r="D34" s="501">
        <v>35058</v>
      </c>
      <c r="E34" s="501">
        <v>40104</v>
      </c>
      <c r="F34" s="501">
        <v>41608</v>
      </c>
      <c r="G34" s="501">
        <v>37183</v>
      </c>
      <c r="H34" s="501">
        <v>38239</v>
      </c>
      <c r="I34" s="501">
        <v>39447</v>
      </c>
      <c r="J34" s="501">
        <v>37995</v>
      </c>
      <c r="K34" s="501">
        <v>36232</v>
      </c>
      <c r="L34" s="501"/>
      <c r="M34" s="501"/>
      <c r="N34" s="501"/>
      <c r="O34" s="649">
        <f t="shared" si="4"/>
        <v>346039</v>
      </c>
      <c r="P34" s="1241"/>
    </row>
    <row r="35" spans="2:16" x14ac:dyDescent="0.2">
      <c r="B35" s="681" t="s">
        <v>874</v>
      </c>
      <c r="C35" s="501">
        <v>25051</v>
      </c>
      <c r="D35" s="501">
        <v>26503</v>
      </c>
      <c r="E35" s="501">
        <v>31128</v>
      </c>
      <c r="F35" s="501">
        <v>36673</v>
      </c>
      <c r="G35" s="501">
        <v>23489</v>
      </c>
      <c r="H35" s="501">
        <v>33939</v>
      </c>
      <c r="I35" s="501">
        <v>26710</v>
      </c>
      <c r="J35" s="501">
        <v>27224</v>
      </c>
      <c r="K35" s="501">
        <v>30106</v>
      </c>
      <c r="L35" s="501"/>
      <c r="M35" s="501"/>
      <c r="N35" s="501"/>
      <c r="O35" s="649">
        <f t="shared" si="4"/>
        <v>260823</v>
      </c>
      <c r="P35" s="1241"/>
    </row>
    <row r="36" spans="2:16" x14ac:dyDescent="0.2">
      <c r="B36" s="681" t="s">
        <v>875</v>
      </c>
      <c r="C36" s="501">
        <v>43453</v>
      </c>
      <c r="D36" s="501">
        <v>38079</v>
      </c>
      <c r="E36" s="501">
        <v>42722</v>
      </c>
      <c r="F36" s="501">
        <v>41208</v>
      </c>
      <c r="G36" s="501">
        <v>43306</v>
      </c>
      <c r="H36" s="501">
        <v>43405</v>
      </c>
      <c r="I36" s="501">
        <v>44509</v>
      </c>
      <c r="J36" s="501">
        <v>46803</v>
      </c>
      <c r="K36" s="501">
        <v>44508</v>
      </c>
      <c r="L36" s="501"/>
      <c r="M36" s="501"/>
      <c r="N36" s="501"/>
      <c r="O36" s="649">
        <f t="shared" si="4"/>
        <v>387993</v>
      </c>
      <c r="P36" s="1241"/>
    </row>
    <row r="37" spans="2:16" x14ac:dyDescent="0.2">
      <c r="B37" s="681" t="s">
        <v>876</v>
      </c>
      <c r="C37" s="501">
        <v>46</v>
      </c>
      <c r="D37" s="501">
        <v>12</v>
      </c>
      <c r="E37" s="501">
        <v>53</v>
      </c>
      <c r="F37" s="501">
        <v>92</v>
      </c>
      <c r="G37" s="501">
        <v>94</v>
      </c>
      <c r="H37" s="501">
        <v>51</v>
      </c>
      <c r="I37" s="501">
        <v>20</v>
      </c>
      <c r="J37" s="501">
        <v>0</v>
      </c>
      <c r="K37" s="501"/>
      <c r="L37" s="501"/>
      <c r="M37" s="501"/>
      <c r="N37" s="501"/>
      <c r="O37" s="649">
        <f t="shared" si="4"/>
        <v>368</v>
      </c>
      <c r="P37" s="1241"/>
    </row>
    <row r="38" spans="2:16" x14ac:dyDescent="0.2">
      <c r="B38" s="681" t="s">
        <v>877</v>
      </c>
      <c r="C38" s="501">
        <v>152</v>
      </c>
      <c r="D38" s="501">
        <v>150</v>
      </c>
      <c r="E38" s="501">
        <v>183</v>
      </c>
      <c r="F38" s="501">
        <v>169</v>
      </c>
      <c r="G38" s="501">
        <v>183</v>
      </c>
      <c r="H38" s="501">
        <v>194</v>
      </c>
      <c r="I38" s="501">
        <v>274</v>
      </c>
      <c r="J38" s="501">
        <v>326</v>
      </c>
      <c r="K38" s="501">
        <v>286</v>
      </c>
      <c r="L38" s="501"/>
      <c r="M38" s="501"/>
      <c r="N38" s="501"/>
      <c r="O38" s="649">
        <f t="shared" si="4"/>
        <v>1917</v>
      </c>
      <c r="P38" s="1241"/>
    </row>
    <row r="39" spans="2:16" x14ac:dyDescent="0.2">
      <c r="B39" s="681" t="s">
        <v>878</v>
      </c>
      <c r="C39" s="501">
        <v>400</v>
      </c>
      <c r="D39" s="501">
        <v>380</v>
      </c>
      <c r="E39" s="501">
        <v>324</v>
      </c>
      <c r="F39" s="501">
        <v>238</v>
      </c>
      <c r="G39" s="501">
        <v>203</v>
      </c>
      <c r="H39" s="501">
        <v>213</v>
      </c>
      <c r="I39" s="501">
        <v>246</v>
      </c>
      <c r="J39" s="501">
        <v>347</v>
      </c>
      <c r="K39" s="501">
        <v>188</v>
      </c>
      <c r="L39" s="501"/>
      <c r="M39" s="501"/>
      <c r="N39" s="501"/>
      <c r="O39" s="649">
        <f t="shared" si="4"/>
        <v>2539</v>
      </c>
      <c r="P39" s="1241"/>
    </row>
    <row r="40" spans="2:16" x14ac:dyDescent="0.2">
      <c r="B40" s="681" t="s">
        <v>879</v>
      </c>
      <c r="C40" s="501">
        <v>30620</v>
      </c>
      <c r="D40" s="501">
        <v>37936</v>
      </c>
      <c r="E40" s="501">
        <v>34989</v>
      </c>
      <c r="F40" s="501">
        <v>28486</v>
      </c>
      <c r="G40" s="501">
        <v>31543</v>
      </c>
      <c r="H40" s="501">
        <v>38573</v>
      </c>
      <c r="I40" s="501">
        <v>46655</v>
      </c>
      <c r="J40" s="501">
        <v>31424</v>
      </c>
      <c r="K40" s="501">
        <v>36111</v>
      </c>
      <c r="L40" s="501"/>
      <c r="M40" s="501"/>
      <c r="N40" s="501"/>
      <c r="O40" s="649">
        <f t="shared" si="4"/>
        <v>316337</v>
      </c>
      <c r="P40" s="1241"/>
    </row>
    <row r="41" spans="2:16" x14ac:dyDescent="0.2">
      <c r="B41" s="681" t="s">
        <v>880</v>
      </c>
      <c r="C41" s="501">
        <v>0</v>
      </c>
      <c r="D41" s="501">
        <v>9</v>
      </c>
      <c r="E41" s="501">
        <v>31</v>
      </c>
      <c r="F41" s="501">
        <v>30</v>
      </c>
      <c r="G41" s="501">
        <v>14</v>
      </c>
      <c r="H41" s="501">
        <v>0</v>
      </c>
      <c r="I41" s="501">
        <v>0</v>
      </c>
      <c r="J41" s="501">
        <v>0</v>
      </c>
      <c r="K41" s="501"/>
      <c r="L41" s="501"/>
      <c r="M41" s="501"/>
      <c r="N41" s="501"/>
      <c r="O41" s="649">
        <f t="shared" si="4"/>
        <v>84</v>
      </c>
      <c r="P41" s="1241"/>
    </row>
    <row r="42" spans="2:16" x14ac:dyDescent="0.2">
      <c r="B42" s="681" t="s">
        <v>881</v>
      </c>
      <c r="C42" s="501">
        <v>0</v>
      </c>
      <c r="D42" s="501">
        <v>0</v>
      </c>
      <c r="E42" s="501">
        <v>0</v>
      </c>
      <c r="F42" s="501">
        <v>0</v>
      </c>
      <c r="G42" s="501">
        <v>0</v>
      </c>
      <c r="H42" s="501">
        <v>52</v>
      </c>
      <c r="I42" s="501">
        <v>62</v>
      </c>
      <c r="J42" s="501">
        <v>35</v>
      </c>
      <c r="K42" s="501"/>
      <c r="L42" s="501"/>
      <c r="M42" s="501"/>
      <c r="N42" s="501"/>
      <c r="O42" s="649">
        <f t="shared" si="4"/>
        <v>149</v>
      </c>
      <c r="P42" s="1241"/>
    </row>
    <row r="43" spans="2:16" x14ac:dyDescent="0.2">
      <c r="B43" s="681" t="s">
        <v>882</v>
      </c>
      <c r="C43" s="501">
        <v>6739</v>
      </c>
      <c r="D43" s="501">
        <v>6679</v>
      </c>
      <c r="E43" s="501">
        <v>6974</v>
      </c>
      <c r="F43" s="501">
        <v>8210</v>
      </c>
      <c r="G43" s="501">
        <v>8063</v>
      </c>
      <c r="H43" s="501">
        <v>8519</v>
      </c>
      <c r="I43" s="501">
        <v>7227</v>
      </c>
      <c r="J43" s="501">
        <v>6623</v>
      </c>
      <c r="K43" s="501">
        <v>6668</v>
      </c>
      <c r="L43" s="501"/>
      <c r="M43" s="501"/>
      <c r="N43" s="501"/>
      <c r="O43" s="649">
        <f t="shared" si="4"/>
        <v>65702</v>
      </c>
      <c r="P43" s="1241"/>
    </row>
    <row r="44" spans="2:16" x14ac:dyDescent="0.2">
      <c r="B44" s="686" t="s">
        <v>883</v>
      </c>
      <c r="C44" s="643">
        <f>SUM(C31:C43)</f>
        <v>178565</v>
      </c>
      <c r="D44" s="643">
        <f t="shared" ref="D44:N44" si="5">SUM(D31:D43)</f>
        <v>172183</v>
      </c>
      <c r="E44" s="643">
        <f t="shared" si="5"/>
        <v>186599</v>
      </c>
      <c r="F44" s="643">
        <f t="shared" si="5"/>
        <v>185909</v>
      </c>
      <c r="G44" s="643">
        <f t="shared" si="5"/>
        <v>175678</v>
      </c>
      <c r="H44" s="643">
        <f t="shared" si="5"/>
        <v>198305</v>
      </c>
      <c r="I44" s="643">
        <f t="shared" si="5"/>
        <v>197793</v>
      </c>
      <c r="J44" s="643">
        <f t="shared" si="5"/>
        <v>181266</v>
      </c>
      <c r="K44" s="643">
        <f t="shared" si="5"/>
        <v>184395</v>
      </c>
      <c r="L44" s="643">
        <f t="shared" si="5"/>
        <v>0</v>
      </c>
      <c r="M44" s="643">
        <f t="shared" si="5"/>
        <v>0</v>
      </c>
      <c r="N44" s="643">
        <f t="shared" si="5"/>
        <v>0</v>
      </c>
      <c r="O44" s="644">
        <f t="shared" si="4"/>
        <v>1660693</v>
      </c>
      <c r="P44" s="1241"/>
    </row>
    <row r="45" spans="2:16" x14ac:dyDescent="0.2">
      <c r="B45" s="681" t="s">
        <v>884</v>
      </c>
      <c r="C45" s="501">
        <v>28897</v>
      </c>
      <c r="D45" s="501">
        <v>29204</v>
      </c>
      <c r="E45" s="501">
        <v>32833</v>
      </c>
      <c r="F45" s="501">
        <v>31482</v>
      </c>
      <c r="G45" s="501">
        <v>32968</v>
      </c>
      <c r="H45" s="501">
        <v>33481</v>
      </c>
      <c r="I45" s="501">
        <v>31682</v>
      </c>
      <c r="J45" s="501">
        <v>31853</v>
      </c>
      <c r="K45" s="501">
        <v>27607</v>
      </c>
      <c r="L45" s="501"/>
      <c r="M45" s="501"/>
      <c r="N45" s="501"/>
      <c r="O45" s="649">
        <f t="shared" si="4"/>
        <v>280007</v>
      </c>
      <c r="P45" s="1241"/>
    </row>
    <row r="46" spans="2:16" x14ac:dyDescent="0.2">
      <c r="B46" s="681" t="s">
        <v>885</v>
      </c>
      <c r="C46" s="501">
        <v>168014</v>
      </c>
      <c r="D46" s="501">
        <v>138465</v>
      </c>
      <c r="E46" s="501">
        <v>159642</v>
      </c>
      <c r="F46" s="501">
        <v>179028</v>
      </c>
      <c r="G46" s="501">
        <v>185172</v>
      </c>
      <c r="H46" s="501">
        <v>190759</v>
      </c>
      <c r="I46" s="501">
        <v>195715</v>
      </c>
      <c r="J46" s="501">
        <v>172943</v>
      </c>
      <c r="K46" s="501">
        <v>188208</v>
      </c>
      <c r="L46" s="501"/>
      <c r="M46" s="501"/>
      <c r="N46" s="501"/>
      <c r="O46" s="649">
        <f t="shared" si="4"/>
        <v>1577946</v>
      </c>
      <c r="P46" s="1241"/>
    </row>
    <row r="47" spans="2:16" x14ac:dyDescent="0.2">
      <c r="B47" s="681" t="s">
        <v>886</v>
      </c>
      <c r="C47" s="501">
        <v>8468</v>
      </c>
      <c r="D47" s="501">
        <v>6619</v>
      </c>
      <c r="E47" s="501">
        <v>8504</v>
      </c>
      <c r="F47" s="501">
        <v>9015</v>
      </c>
      <c r="G47" s="501">
        <v>7689</v>
      </c>
      <c r="H47" s="501">
        <v>8764</v>
      </c>
      <c r="I47" s="501">
        <v>7030</v>
      </c>
      <c r="J47" s="501">
        <v>8294</v>
      </c>
      <c r="K47" s="501">
        <v>6757</v>
      </c>
      <c r="L47" s="501"/>
      <c r="M47" s="501"/>
      <c r="N47" s="501"/>
      <c r="O47" s="650">
        <f t="shared" si="4"/>
        <v>71140</v>
      </c>
      <c r="P47" s="1241"/>
    </row>
    <row r="48" spans="2:16" x14ac:dyDescent="0.2">
      <c r="B48" s="681" t="s">
        <v>887</v>
      </c>
      <c r="C48" s="501">
        <v>86534</v>
      </c>
      <c r="D48" s="501">
        <v>74239</v>
      </c>
      <c r="E48" s="501">
        <v>77658</v>
      </c>
      <c r="F48" s="501">
        <v>86006</v>
      </c>
      <c r="G48" s="501">
        <v>85184</v>
      </c>
      <c r="H48" s="501">
        <v>85100</v>
      </c>
      <c r="I48" s="501">
        <v>90455</v>
      </c>
      <c r="J48" s="501">
        <v>86466</v>
      </c>
      <c r="K48" s="501">
        <v>81839</v>
      </c>
      <c r="L48" s="501"/>
      <c r="M48" s="501"/>
      <c r="N48" s="501"/>
      <c r="O48" s="650">
        <f t="shared" si="4"/>
        <v>753481</v>
      </c>
      <c r="P48" s="1241"/>
    </row>
    <row r="49" spans="2:16" x14ac:dyDescent="0.2">
      <c r="B49" s="681" t="s">
        <v>888</v>
      </c>
      <c r="C49" s="501">
        <v>24802</v>
      </c>
      <c r="D49" s="501">
        <v>26366</v>
      </c>
      <c r="E49" s="501">
        <v>27333</v>
      </c>
      <c r="F49" s="501">
        <v>27396</v>
      </c>
      <c r="G49" s="501">
        <v>26533</v>
      </c>
      <c r="H49" s="501">
        <v>29523</v>
      </c>
      <c r="I49" s="501">
        <v>26613</v>
      </c>
      <c r="J49" s="501">
        <v>11563</v>
      </c>
      <c r="K49" s="501">
        <v>41141</v>
      </c>
      <c r="L49" s="501"/>
      <c r="M49" s="501"/>
      <c r="N49" s="501"/>
      <c r="O49" s="650">
        <f t="shared" si="4"/>
        <v>241270</v>
      </c>
      <c r="P49" s="1241"/>
    </row>
    <row r="50" spans="2:16" x14ac:dyDescent="0.2">
      <c r="B50" s="686" t="s">
        <v>889</v>
      </c>
      <c r="C50" s="643">
        <f>SUM(C45:C49)</f>
        <v>316715</v>
      </c>
      <c r="D50" s="643">
        <f t="shared" ref="D50:N50" si="6">SUM(D45:D49)</f>
        <v>274893</v>
      </c>
      <c r="E50" s="643">
        <f t="shared" si="6"/>
        <v>305970</v>
      </c>
      <c r="F50" s="643">
        <f t="shared" si="6"/>
        <v>332927</v>
      </c>
      <c r="G50" s="643">
        <f t="shared" si="6"/>
        <v>337546</v>
      </c>
      <c r="H50" s="643">
        <f t="shared" si="6"/>
        <v>347627</v>
      </c>
      <c r="I50" s="643">
        <f t="shared" si="6"/>
        <v>351495</v>
      </c>
      <c r="J50" s="643">
        <f t="shared" si="6"/>
        <v>311119</v>
      </c>
      <c r="K50" s="643">
        <f t="shared" si="6"/>
        <v>345552</v>
      </c>
      <c r="L50" s="643">
        <f t="shared" si="6"/>
        <v>0</v>
      </c>
      <c r="M50" s="643">
        <f t="shared" si="6"/>
        <v>0</v>
      </c>
      <c r="N50" s="643">
        <f t="shared" si="6"/>
        <v>0</v>
      </c>
      <c r="O50" s="651">
        <f t="shared" si="4"/>
        <v>2923844</v>
      </c>
      <c r="P50" s="1241"/>
    </row>
    <row r="51" spans="2:16" x14ac:dyDescent="0.2">
      <c r="B51" s="1061" t="s">
        <v>34</v>
      </c>
      <c r="C51" s="652">
        <f>C50+C44+C30</f>
        <v>640311</v>
      </c>
      <c r="D51" s="652">
        <f t="shared" ref="D51:N51" si="7">D50+D44+D30</f>
        <v>584296</v>
      </c>
      <c r="E51" s="652">
        <f t="shared" si="7"/>
        <v>640201</v>
      </c>
      <c r="F51" s="652">
        <f t="shared" si="7"/>
        <v>678339</v>
      </c>
      <c r="G51" s="652">
        <f t="shared" si="7"/>
        <v>670082</v>
      </c>
      <c r="H51" s="652">
        <f t="shared" si="7"/>
        <v>686552</v>
      </c>
      <c r="I51" s="652">
        <f t="shared" si="7"/>
        <v>698873</v>
      </c>
      <c r="J51" s="652">
        <f t="shared" si="7"/>
        <v>634903</v>
      </c>
      <c r="K51" s="652">
        <f t="shared" si="7"/>
        <v>671456</v>
      </c>
      <c r="L51" s="652">
        <f t="shared" si="7"/>
        <v>0</v>
      </c>
      <c r="M51" s="652">
        <f t="shared" si="7"/>
        <v>0</v>
      </c>
      <c r="N51" s="652">
        <f t="shared" si="7"/>
        <v>0</v>
      </c>
      <c r="O51" s="653">
        <f t="shared" si="4"/>
        <v>5905013</v>
      </c>
      <c r="P51" s="1241"/>
    </row>
    <row r="52" spans="2:16" x14ac:dyDescent="0.2">
      <c r="B52" s="1207" t="s">
        <v>649</v>
      </c>
      <c r="C52" s="1207"/>
      <c r="D52" s="1207"/>
      <c r="E52" s="1207"/>
      <c r="F52" s="1207"/>
      <c r="G52" s="1207"/>
      <c r="H52" s="1207"/>
      <c r="I52" s="1207"/>
      <c r="J52" s="1207"/>
      <c r="K52" s="1207"/>
      <c r="L52" s="1207"/>
      <c r="M52" s="1207"/>
      <c r="N52" s="1207"/>
      <c r="O52" s="1207"/>
      <c r="P52" s="1241"/>
    </row>
    <row r="53" spans="2:16" x14ac:dyDescent="0.2">
      <c r="B53" s="678" t="s">
        <v>647</v>
      </c>
      <c r="C53" s="647">
        <v>143017</v>
      </c>
      <c r="D53" s="647">
        <v>155553</v>
      </c>
      <c r="E53" s="647">
        <v>129516</v>
      </c>
      <c r="F53" s="647">
        <v>170846</v>
      </c>
      <c r="G53" s="647">
        <v>210287</v>
      </c>
      <c r="H53" s="647">
        <v>163454</v>
      </c>
      <c r="I53" s="647">
        <v>164698</v>
      </c>
      <c r="J53" s="647">
        <v>139845</v>
      </c>
      <c r="K53" s="647">
        <v>191838</v>
      </c>
      <c r="L53" s="647"/>
      <c r="M53" s="647"/>
      <c r="N53" s="647"/>
      <c r="O53" s="648">
        <f>SUM(C53:N53)</f>
        <v>1469054</v>
      </c>
      <c r="P53" s="1241"/>
    </row>
    <row r="54" spans="2:16" x14ac:dyDescent="0.2">
      <c r="B54" s="681" t="s">
        <v>870</v>
      </c>
      <c r="C54" s="501">
        <v>1594</v>
      </c>
      <c r="D54" s="501">
        <v>1436</v>
      </c>
      <c r="E54" s="501">
        <v>1674</v>
      </c>
      <c r="F54" s="501">
        <v>1653</v>
      </c>
      <c r="G54" s="501">
        <v>2590</v>
      </c>
      <c r="H54" s="501">
        <v>1979</v>
      </c>
      <c r="I54" s="501">
        <v>2304</v>
      </c>
      <c r="J54" s="501">
        <v>2515</v>
      </c>
      <c r="K54" s="505">
        <v>2501</v>
      </c>
      <c r="L54" s="505"/>
      <c r="M54" s="505"/>
      <c r="N54" s="505"/>
      <c r="O54" s="649">
        <f t="shared" ref="O54:O74" si="8">SUM(C54:N54)</f>
        <v>18246</v>
      </c>
      <c r="P54" s="1241"/>
    </row>
    <row r="55" spans="2:16" x14ac:dyDescent="0.2">
      <c r="B55" s="681" t="s">
        <v>871</v>
      </c>
      <c r="C55" s="501">
        <v>29145</v>
      </c>
      <c r="D55" s="501">
        <v>26033</v>
      </c>
      <c r="E55" s="501">
        <v>26378</v>
      </c>
      <c r="F55" s="501">
        <v>26513</v>
      </c>
      <c r="G55" s="501">
        <v>29653</v>
      </c>
      <c r="H55" s="501">
        <v>33588</v>
      </c>
      <c r="I55" s="501">
        <v>31281</v>
      </c>
      <c r="J55" s="501">
        <v>31474</v>
      </c>
      <c r="K55" s="505">
        <v>29147</v>
      </c>
      <c r="L55" s="505"/>
      <c r="M55" s="505"/>
      <c r="N55" s="505"/>
      <c r="O55" s="649">
        <f t="shared" si="8"/>
        <v>263212</v>
      </c>
      <c r="P55" s="1241"/>
    </row>
    <row r="56" spans="2:16" x14ac:dyDescent="0.2">
      <c r="B56" s="681" t="s">
        <v>872</v>
      </c>
      <c r="C56" s="501">
        <v>162</v>
      </c>
      <c r="D56" s="501">
        <v>250</v>
      </c>
      <c r="E56" s="501">
        <v>325</v>
      </c>
      <c r="F56" s="501">
        <v>455</v>
      </c>
      <c r="G56" s="501">
        <v>481</v>
      </c>
      <c r="H56" s="501">
        <v>625</v>
      </c>
      <c r="I56" s="501">
        <v>484</v>
      </c>
      <c r="J56" s="501">
        <v>472</v>
      </c>
      <c r="K56" s="501">
        <v>197</v>
      </c>
      <c r="L56" s="501"/>
      <c r="M56" s="501"/>
      <c r="N56" s="501"/>
      <c r="O56" s="649">
        <f t="shared" si="8"/>
        <v>3451</v>
      </c>
      <c r="P56" s="1241"/>
    </row>
    <row r="57" spans="2:16" x14ac:dyDescent="0.2">
      <c r="B57" s="681" t="s">
        <v>873</v>
      </c>
      <c r="C57" s="501">
        <v>46358</v>
      </c>
      <c r="D57" s="501">
        <v>41758</v>
      </c>
      <c r="E57" s="501">
        <v>45507</v>
      </c>
      <c r="F57" s="501">
        <v>42005</v>
      </c>
      <c r="G57" s="501">
        <v>42662</v>
      </c>
      <c r="H57" s="501">
        <v>42552</v>
      </c>
      <c r="I57" s="501">
        <v>44582</v>
      </c>
      <c r="J57" s="501">
        <v>42237</v>
      </c>
      <c r="K57" s="501">
        <v>41920</v>
      </c>
      <c r="L57" s="501"/>
      <c r="M57" s="501"/>
      <c r="N57" s="501"/>
      <c r="O57" s="649">
        <f t="shared" si="8"/>
        <v>389581</v>
      </c>
      <c r="P57" s="1241"/>
    </row>
    <row r="58" spans="2:16" x14ac:dyDescent="0.2">
      <c r="B58" s="681" t="s">
        <v>874</v>
      </c>
      <c r="C58" s="501">
        <v>22834</v>
      </c>
      <c r="D58" s="501">
        <v>26007</v>
      </c>
      <c r="E58" s="501">
        <v>30869</v>
      </c>
      <c r="F58" s="501">
        <v>35594</v>
      </c>
      <c r="G58" s="501">
        <v>20230</v>
      </c>
      <c r="H58" s="501">
        <v>42358</v>
      </c>
      <c r="I58" s="501">
        <v>25869</v>
      </c>
      <c r="J58" s="501">
        <v>26663</v>
      </c>
      <c r="K58" s="501">
        <v>34555</v>
      </c>
      <c r="L58" s="501"/>
      <c r="M58" s="501"/>
      <c r="N58" s="501"/>
      <c r="O58" s="649">
        <f t="shared" si="8"/>
        <v>264979</v>
      </c>
      <c r="P58" s="1241"/>
    </row>
    <row r="59" spans="2:16" x14ac:dyDescent="0.2">
      <c r="B59" s="681" t="s">
        <v>875</v>
      </c>
      <c r="C59" s="501">
        <v>43506</v>
      </c>
      <c r="D59" s="501">
        <v>39969</v>
      </c>
      <c r="E59" s="501">
        <v>41005</v>
      </c>
      <c r="F59" s="501">
        <v>44722</v>
      </c>
      <c r="G59" s="501">
        <v>45775</v>
      </c>
      <c r="H59" s="501">
        <v>46737</v>
      </c>
      <c r="I59" s="501">
        <v>49075</v>
      </c>
      <c r="J59" s="501">
        <v>43296</v>
      </c>
      <c r="K59" s="501">
        <v>44320</v>
      </c>
      <c r="L59" s="501"/>
      <c r="M59" s="501"/>
      <c r="N59" s="501"/>
      <c r="O59" s="649">
        <f t="shared" si="8"/>
        <v>398405</v>
      </c>
      <c r="P59" s="1241"/>
    </row>
    <row r="60" spans="2:16" x14ac:dyDescent="0.2">
      <c r="B60" s="681" t="s">
        <v>876</v>
      </c>
      <c r="C60" s="501">
        <v>16</v>
      </c>
      <c r="D60" s="501">
        <v>52</v>
      </c>
      <c r="E60" s="501">
        <v>62</v>
      </c>
      <c r="F60" s="501">
        <v>39</v>
      </c>
      <c r="G60" s="501">
        <v>31</v>
      </c>
      <c r="H60" s="501">
        <v>59</v>
      </c>
      <c r="I60" s="501">
        <v>64</v>
      </c>
      <c r="J60" s="501">
        <v>55</v>
      </c>
      <c r="K60" s="501">
        <v>30</v>
      </c>
      <c r="L60" s="501"/>
      <c r="M60" s="501"/>
      <c r="N60" s="501"/>
      <c r="O60" s="649">
        <f t="shared" si="8"/>
        <v>408</v>
      </c>
      <c r="P60" s="1241"/>
    </row>
    <row r="61" spans="2:16" x14ac:dyDescent="0.2">
      <c r="B61" s="681" t="s">
        <v>877</v>
      </c>
      <c r="C61" s="501">
        <v>286</v>
      </c>
      <c r="D61" s="501">
        <v>107</v>
      </c>
      <c r="E61" s="501">
        <v>206</v>
      </c>
      <c r="F61" s="501">
        <v>161</v>
      </c>
      <c r="G61" s="501">
        <v>182</v>
      </c>
      <c r="H61" s="501">
        <v>178</v>
      </c>
      <c r="I61" s="501">
        <v>173</v>
      </c>
      <c r="J61" s="501">
        <v>170</v>
      </c>
      <c r="K61" s="501">
        <v>209</v>
      </c>
      <c r="L61" s="501"/>
      <c r="M61" s="501"/>
      <c r="N61" s="501"/>
      <c r="O61" s="649">
        <f t="shared" si="8"/>
        <v>1672</v>
      </c>
      <c r="P61" s="1241"/>
    </row>
    <row r="62" spans="2:16" x14ac:dyDescent="0.2">
      <c r="B62" s="681" t="s">
        <v>878</v>
      </c>
      <c r="C62" s="501">
        <v>294</v>
      </c>
      <c r="D62" s="501">
        <v>229</v>
      </c>
      <c r="E62" s="501">
        <v>344</v>
      </c>
      <c r="F62" s="501">
        <v>437</v>
      </c>
      <c r="G62" s="501">
        <v>405</v>
      </c>
      <c r="H62" s="501">
        <v>334</v>
      </c>
      <c r="I62" s="501">
        <v>230</v>
      </c>
      <c r="J62" s="501">
        <v>260</v>
      </c>
      <c r="K62" s="501">
        <v>279</v>
      </c>
      <c r="L62" s="501"/>
      <c r="M62" s="501"/>
      <c r="N62" s="501"/>
      <c r="O62" s="649">
        <f t="shared" si="8"/>
        <v>2812</v>
      </c>
      <c r="P62" s="1241"/>
    </row>
    <row r="63" spans="2:16" x14ac:dyDescent="0.2">
      <c r="B63" s="681" t="s">
        <v>879</v>
      </c>
      <c r="C63" s="501">
        <v>27694</v>
      </c>
      <c r="D63" s="501">
        <v>36965</v>
      </c>
      <c r="E63" s="501">
        <v>31696</v>
      </c>
      <c r="F63" s="501">
        <v>28390</v>
      </c>
      <c r="G63" s="501">
        <v>25244</v>
      </c>
      <c r="H63" s="501">
        <v>37437</v>
      </c>
      <c r="I63" s="501">
        <v>42715</v>
      </c>
      <c r="J63" s="501">
        <v>33400</v>
      </c>
      <c r="K63" s="501">
        <v>31818</v>
      </c>
      <c r="L63" s="501"/>
      <c r="M63" s="501"/>
      <c r="N63" s="501"/>
      <c r="O63" s="649">
        <f t="shared" si="8"/>
        <v>295359</v>
      </c>
      <c r="P63" s="1241"/>
    </row>
    <row r="64" spans="2:16" x14ac:dyDescent="0.2">
      <c r="B64" s="681" t="s">
        <v>880</v>
      </c>
      <c r="C64" s="501">
        <v>132</v>
      </c>
      <c r="D64" s="501">
        <v>26</v>
      </c>
      <c r="E64" s="501">
        <v>0</v>
      </c>
      <c r="F64" s="501">
        <v>0</v>
      </c>
      <c r="G64" s="501">
        <v>17</v>
      </c>
      <c r="H64" s="501">
        <v>30</v>
      </c>
      <c r="I64" s="501">
        <v>31</v>
      </c>
      <c r="J64" s="501">
        <v>6</v>
      </c>
      <c r="K64" s="501"/>
      <c r="L64" s="501"/>
      <c r="M64" s="501"/>
      <c r="N64" s="501"/>
      <c r="O64" s="649">
        <f t="shared" si="8"/>
        <v>242</v>
      </c>
      <c r="P64" s="1241"/>
    </row>
    <row r="65" spans="2:16" x14ac:dyDescent="0.2">
      <c r="B65" s="681" t="s">
        <v>881</v>
      </c>
      <c r="C65" s="501">
        <v>31</v>
      </c>
      <c r="D65" s="501">
        <v>28</v>
      </c>
      <c r="E65" s="501">
        <v>3</v>
      </c>
      <c r="F65" s="501">
        <v>0</v>
      </c>
      <c r="G65" s="501">
        <v>0</v>
      </c>
      <c r="H65" s="501">
        <v>0</v>
      </c>
      <c r="I65" s="501">
        <v>0</v>
      </c>
      <c r="J65" s="501">
        <v>0</v>
      </c>
      <c r="K65" s="501">
        <v>51</v>
      </c>
      <c r="L65" s="501"/>
      <c r="M65" s="501"/>
      <c r="N65" s="501"/>
      <c r="O65" s="649">
        <f t="shared" si="8"/>
        <v>113</v>
      </c>
      <c r="P65" s="1241"/>
    </row>
    <row r="66" spans="2:16" x14ac:dyDescent="0.2">
      <c r="B66" s="681" t="s">
        <v>882</v>
      </c>
      <c r="C66" s="501">
        <v>8223</v>
      </c>
      <c r="D66" s="501">
        <v>6697</v>
      </c>
      <c r="E66" s="501">
        <v>6120</v>
      </c>
      <c r="F66" s="501">
        <v>6481</v>
      </c>
      <c r="G66" s="501">
        <v>7190</v>
      </c>
      <c r="H66" s="501">
        <v>8369</v>
      </c>
      <c r="I66" s="501">
        <v>8381</v>
      </c>
      <c r="J66" s="501">
        <v>8137</v>
      </c>
      <c r="K66" s="501">
        <v>6834</v>
      </c>
      <c r="L66" s="501"/>
      <c r="M66" s="501"/>
      <c r="N66" s="501"/>
      <c r="O66" s="649">
        <f t="shared" si="8"/>
        <v>66432</v>
      </c>
      <c r="P66" s="1241"/>
    </row>
    <row r="67" spans="2:16" x14ac:dyDescent="0.2">
      <c r="B67" s="686" t="s">
        <v>883</v>
      </c>
      <c r="C67" s="643">
        <f>SUM(C54:C66)</f>
        <v>180275</v>
      </c>
      <c r="D67" s="643">
        <f t="shared" ref="D67:N67" si="9">SUM(D54:D66)</f>
        <v>179557</v>
      </c>
      <c r="E67" s="643">
        <f t="shared" si="9"/>
        <v>184189</v>
      </c>
      <c r="F67" s="643">
        <f t="shared" si="9"/>
        <v>186450</v>
      </c>
      <c r="G67" s="643">
        <f t="shared" si="9"/>
        <v>174460</v>
      </c>
      <c r="H67" s="643">
        <f t="shared" si="9"/>
        <v>214246</v>
      </c>
      <c r="I67" s="643">
        <f t="shared" si="9"/>
        <v>205189</v>
      </c>
      <c r="J67" s="643">
        <f t="shared" si="9"/>
        <v>188685</v>
      </c>
      <c r="K67" s="643">
        <f t="shared" si="9"/>
        <v>191861</v>
      </c>
      <c r="L67" s="643">
        <f t="shared" si="9"/>
        <v>0</v>
      </c>
      <c r="M67" s="643">
        <f t="shared" si="9"/>
        <v>0</v>
      </c>
      <c r="N67" s="643">
        <f t="shared" si="9"/>
        <v>0</v>
      </c>
      <c r="O67" s="644">
        <f t="shared" si="8"/>
        <v>1704912</v>
      </c>
      <c r="P67" s="1241"/>
    </row>
    <row r="68" spans="2:16" x14ac:dyDescent="0.2">
      <c r="B68" s="681" t="s">
        <v>884</v>
      </c>
      <c r="C68" s="501">
        <v>30406</v>
      </c>
      <c r="D68" s="501">
        <v>28367</v>
      </c>
      <c r="E68" s="501">
        <v>32254</v>
      </c>
      <c r="F68" s="501">
        <v>25370</v>
      </c>
      <c r="G68" s="501">
        <v>20512</v>
      </c>
      <c r="H68" s="501">
        <v>44014</v>
      </c>
      <c r="I68" s="501">
        <v>48463</v>
      </c>
      <c r="J68" s="501">
        <v>33323</v>
      </c>
      <c r="K68" s="501">
        <v>25238</v>
      </c>
      <c r="L68" s="501"/>
      <c r="M68" s="501"/>
      <c r="N68" s="501"/>
      <c r="O68" s="649">
        <f t="shared" si="8"/>
        <v>287947</v>
      </c>
      <c r="P68" s="1241"/>
    </row>
    <row r="69" spans="2:16" x14ac:dyDescent="0.2">
      <c r="B69" s="681" t="s">
        <v>885</v>
      </c>
      <c r="C69" s="501">
        <v>174031</v>
      </c>
      <c r="D69" s="501">
        <v>153384</v>
      </c>
      <c r="E69" s="501">
        <v>170481</v>
      </c>
      <c r="F69" s="501">
        <v>170713</v>
      </c>
      <c r="G69" s="501">
        <v>183007</v>
      </c>
      <c r="H69" s="501">
        <v>181241</v>
      </c>
      <c r="I69" s="501">
        <v>216261</v>
      </c>
      <c r="J69" s="501">
        <v>193604</v>
      </c>
      <c r="K69" s="501">
        <v>194081</v>
      </c>
      <c r="L69" s="501"/>
      <c r="M69" s="501"/>
      <c r="N69" s="501"/>
      <c r="O69" s="649">
        <f t="shared" si="8"/>
        <v>1636803</v>
      </c>
      <c r="P69" s="1241"/>
    </row>
    <row r="70" spans="2:16" x14ac:dyDescent="0.2">
      <c r="B70" s="681" t="s">
        <v>886</v>
      </c>
      <c r="C70" s="501">
        <v>10761</v>
      </c>
      <c r="D70" s="501">
        <v>8041</v>
      </c>
      <c r="E70" s="501">
        <v>8212</v>
      </c>
      <c r="F70" s="501">
        <v>8008</v>
      </c>
      <c r="G70" s="501">
        <v>9219</v>
      </c>
      <c r="H70" s="501">
        <v>8973</v>
      </c>
      <c r="I70" s="501">
        <v>9740</v>
      </c>
      <c r="J70" s="501">
        <v>8533</v>
      </c>
      <c r="K70" s="501">
        <v>8043</v>
      </c>
      <c r="L70" s="501"/>
      <c r="M70" s="501"/>
      <c r="N70" s="501"/>
      <c r="O70" s="649">
        <f t="shared" si="8"/>
        <v>79530</v>
      </c>
      <c r="P70" s="1241"/>
    </row>
    <row r="71" spans="2:16" x14ac:dyDescent="0.2">
      <c r="B71" s="681" t="s">
        <v>887</v>
      </c>
      <c r="C71" s="501">
        <v>94847</v>
      </c>
      <c r="D71" s="501">
        <v>79956</v>
      </c>
      <c r="E71" s="501">
        <v>79482</v>
      </c>
      <c r="F71" s="501">
        <v>94582</v>
      </c>
      <c r="G71" s="501">
        <v>82162</v>
      </c>
      <c r="H71" s="501">
        <v>88378</v>
      </c>
      <c r="I71" s="501">
        <v>96914</v>
      </c>
      <c r="J71" s="501">
        <v>93617</v>
      </c>
      <c r="K71" s="501">
        <v>88821</v>
      </c>
      <c r="L71" s="501"/>
      <c r="M71" s="501"/>
      <c r="N71" s="501"/>
      <c r="O71" s="649">
        <f t="shared" si="8"/>
        <v>798759</v>
      </c>
      <c r="P71" s="1241"/>
    </row>
    <row r="72" spans="2:16" x14ac:dyDescent="0.2">
      <c r="B72" s="681" t="s">
        <v>888</v>
      </c>
      <c r="C72" s="501">
        <v>28815</v>
      </c>
      <c r="D72" s="501">
        <v>24756</v>
      </c>
      <c r="E72" s="501">
        <v>27208</v>
      </c>
      <c r="F72" s="501">
        <v>27116</v>
      </c>
      <c r="G72" s="501">
        <v>31207</v>
      </c>
      <c r="H72" s="501">
        <v>29289</v>
      </c>
      <c r="I72" s="501">
        <v>28615</v>
      </c>
      <c r="J72" s="501">
        <v>6176</v>
      </c>
      <c r="K72" s="501">
        <v>53006</v>
      </c>
      <c r="L72" s="501"/>
      <c r="M72" s="501"/>
      <c r="N72" s="501"/>
      <c r="O72" s="649">
        <f t="shared" si="8"/>
        <v>256188</v>
      </c>
      <c r="P72" s="1241"/>
    </row>
    <row r="73" spans="2:16" x14ac:dyDescent="0.2">
      <c r="B73" s="686" t="s">
        <v>889</v>
      </c>
      <c r="C73" s="643">
        <f>SUM(C68:C72)</f>
        <v>338860</v>
      </c>
      <c r="D73" s="643">
        <f t="shared" ref="D73:N73" si="10">SUM(D68:D72)</f>
        <v>294504</v>
      </c>
      <c r="E73" s="643">
        <f t="shared" si="10"/>
        <v>317637</v>
      </c>
      <c r="F73" s="643">
        <f t="shared" si="10"/>
        <v>325789</v>
      </c>
      <c r="G73" s="643">
        <f t="shared" si="10"/>
        <v>326107</v>
      </c>
      <c r="H73" s="643">
        <f t="shared" si="10"/>
        <v>351895</v>
      </c>
      <c r="I73" s="643">
        <f t="shared" si="10"/>
        <v>399993</v>
      </c>
      <c r="J73" s="643">
        <f t="shared" si="10"/>
        <v>335253</v>
      </c>
      <c r="K73" s="643">
        <f t="shared" si="10"/>
        <v>369189</v>
      </c>
      <c r="L73" s="643">
        <f t="shared" si="10"/>
        <v>0</v>
      </c>
      <c r="M73" s="643">
        <f t="shared" si="10"/>
        <v>0</v>
      </c>
      <c r="N73" s="643">
        <f t="shared" si="10"/>
        <v>0</v>
      </c>
      <c r="O73" s="644">
        <f t="shared" si="8"/>
        <v>3059227</v>
      </c>
      <c r="P73" s="1241"/>
    </row>
    <row r="74" spans="2:16" x14ac:dyDescent="0.2">
      <c r="B74" s="1061" t="s">
        <v>34</v>
      </c>
      <c r="C74" s="652">
        <f>C73+C67+C53</f>
        <v>662152</v>
      </c>
      <c r="D74" s="652">
        <f t="shared" ref="D74:N74" si="11">D73+D67+D53</f>
        <v>629614</v>
      </c>
      <c r="E74" s="652">
        <f t="shared" si="11"/>
        <v>631342</v>
      </c>
      <c r="F74" s="652">
        <f t="shared" si="11"/>
        <v>683085</v>
      </c>
      <c r="G74" s="652">
        <f t="shared" si="11"/>
        <v>710854</v>
      </c>
      <c r="H74" s="652">
        <f t="shared" si="11"/>
        <v>729595</v>
      </c>
      <c r="I74" s="652">
        <f t="shared" si="11"/>
        <v>769880</v>
      </c>
      <c r="J74" s="652">
        <f t="shared" si="11"/>
        <v>663783</v>
      </c>
      <c r="K74" s="652">
        <f t="shared" si="11"/>
        <v>752888</v>
      </c>
      <c r="L74" s="652">
        <f t="shared" si="11"/>
        <v>0</v>
      </c>
      <c r="M74" s="652">
        <f t="shared" si="11"/>
        <v>0</v>
      </c>
      <c r="N74" s="652">
        <f t="shared" si="11"/>
        <v>0</v>
      </c>
      <c r="O74" s="654">
        <f t="shared" si="8"/>
        <v>6233193</v>
      </c>
      <c r="P74" s="1241"/>
    </row>
    <row r="75" spans="2:16" x14ac:dyDescent="0.2">
      <c r="B75" s="1207" t="s">
        <v>650</v>
      </c>
      <c r="C75" s="1207"/>
      <c r="D75" s="1207"/>
      <c r="E75" s="1207"/>
      <c r="F75" s="1207"/>
      <c r="G75" s="1207"/>
      <c r="H75" s="1207"/>
      <c r="I75" s="1207"/>
      <c r="J75" s="1207"/>
      <c r="K75" s="1207"/>
      <c r="L75" s="1207"/>
      <c r="M75" s="1207"/>
      <c r="N75" s="1207"/>
      <c r="O75" s="1207"/>
      <c r="P75" s="1241"/>
    </row>
    <row r="76" spans="2:16" x14ac:dyDescent="0.2">
      <c r="B76" s="681" t="s">
        <v>647</v>
      </c>
      <c r="C76" s="666">
        <v>4599</v>
      </c>
      <c r="D76" s="666">
        <v>3923</v>
      </c>
      <c r="E76" s="666">
        <v>3556</v>
      </c>
      <c r="F76" s="666">
        <v>4808</v>
      </c>
      <c r="G76" s="666">
        <v>4006</v>
      </c>
      <c r="H76" s="666">
        <v>4074</v>
      </c>
      <c r="I76" s="655">
        <v>2707</v>
      </c>
      <c r="J76" s="655">
        <v>2940</v>
      </c>
      <c r="K76" s="655">
        <v>2682</v>
      </c>
      <c r="L76" s="655"/>
      <c r="M76" s="655"/>
      <c r="N76" s="655"/>
      <c r="O76" s="656">
        <f>SUM(C76:N76)</f>
        <v>33295</v>
      </c>
      <c r="P76" s="1241"/>
    </row>
    <row r="77" spans="2:16" x14ac:dyDescent="0.2">
      <c r="B77" s="1061" t="s">
        <v>34</v>
      </c>
      <c r="C77" s="657">
        <f>C76</f>
        <v>4599</v>
      </c>
      <c r="D77" s="657">
        <f t="shared" ref="D77:N77" si="12">D76</f>
        <v>3923</v>
      </c>
      <c r="E77" s="657">
        <f t="shared" si="12"/>
        <v>3556</v>
      </c>
      <c r="F77" s="657">
        <f t="shared" si="12"/>
        <v>4808</v>
      </c>
      <c r="G77" s="657">
        <f t="shared" si="12"/>
        <v>4006</v>
      </c>
      <c r="H77" s="657">
        <f t="shared" si="12"/>
        <v>4074</v>
      </c>
      <c r="I77" s="657">
        <f t="shared" si="12"/>
        <v>2707</v>
      </c>
      <c r="J77" s="657">
        <f t="shared" si="12"/>
        <v>2940</v>
      </c>
      <c r="K77" s="657">
        <f t="shared" si="12"/>
        <v>2682</v>
      </c>
      <c r="L77" s="657">
        <f t="shared" si="12"/>
        <v>0</v>
      </c>
      <c r="M77" s="657">
        <f t="shared" si="12"/>
        <v>0</v>
      </c>
      <c r="N77" s="657">
        <f t="shared" si="12"/>
        <v>0</v>
      </c>
      <c r="O77" s="658">
        <v>27673</v>
      </c>
      <c r="P77" s="1241"/>
    </row>
    <row r="78" spans="2:16" x14ac:dyDescent="0.2">
      <c r="B78" s="1207" t="s">
        <v>651</v>
      </c>
      <c r="C78" s="1207"/>
      <c r="D78" s="1207"/>
      <c r="E78" s="1207"/>
      <c r="F78" s="1207"/>
      <c r="G78" s="1207"/>
      <c r="H78" s="1207"/>
      <c r="I78" s="1207"/>
      <c r="J78" s="1207"/>
      <c r="K78" s="1207"/>
      <c r="L78" s="1207"/>
      <c r="M78" s="1207"/>
      <c r="N78" s="1207"/>
      <c r="O78" s="1207"/>
      <c r="P78" s="1241"/>
    </row>
    <row r="79" spans="2:16" x14ac:dyDescent="0.2">
      <c r="B79" s="686" t="s">
        <v>647</v>
      </c>
      <c r="C79" s="503">
        <v>14146</v>
      </c>
      <c r="D79" s="503">
        <v>13269</v>
      </c>
      <c r="E79" s="503">
        <v>12864</v>
      </c>
      <c r="F79" s="503">
        <v>14294</v>
      </c>
      <c r="G79" s="503">
        <v>13621</v>
      </c>
      <c r="H79" s="503">
        <v>13774</v>
      </c>
      <c r="I79" s="503">
        <v>16698</v>
      </c>
      <c r="J79" s="503">
        <v>17731</v>
      </c>
      <c r="K79" s="503">
        <v>17987</v>
      </c>
      <c r="L79" s="503"/>
      <c r="M79" s="503"/>
      <c r="N79" s="503"/>
      <c r="O79" s="659">
        <f>SUM(C79:N79)</f>
        <v>134384</v>
      </c>
      <c r="P79" s="1241"/>
    </row>
    <row r="80" spans="2:16" x14ac:dyDescent="0.2">
      <c r="B80" s="681" t="s">
        <v>870</v>
      </c>
      <c r="C80" s="504">
        <v>372</v>
      </c>
      <c r="D80" s="504">
        <v>249</v>
      </c>
      <c r="E80" s="504">
        <v>206</v>
      </c>
      <c r="F80" s="504">
        <v>274</v>
      </c>
      <c r="G80" s="504">
        <v>317</v>
      </c>
      <c r="H80" s="504">
        <v>510</v>
      </c>
      <c r="I80" s="504">
        <v>585</v>
      </c>
      <c r="J80" s="504">
        <v>524</v>
      </c>
      <c r="K80" s="667">
        <v>733</v>
      </c>
      <c r="L80" s="667"/>
      <c r="M80" s="667"/>
      <c r="N80" s="667"/>
      <c r="O80" s="660">
        <f t="shared" ref="O80:O100" si="13">SUM(C80:N80)</f>
        <v>3770</v>
      </c>
      <c r="P80" s="1241"/>
    </row>
    <row r="81" spans="2:16" x14ac:dyDescent="0.2">
      <c r="B81" s="681" t="s">
        <v>871</v>
      </c>
      <c r="C81" s="501">
        <v>5651</v>
      </c>
      <c r="D81" s="501">
        <v>4535</v>
      </c>
      <c r="E81" s="501">
        <v>4208</v>
      </c>
      <c r="F81" s="501">
        <v>4955</v>
      </c>
      <c r="G81" s="501">
        <v>4811</v>
      </c>
      <c r="H81" s="501">
        <v>6428</v>
      </c>
      <c r="I81" s="501">
        <v>8027</v>
      </c>
      <c r="J81" s="501">
        <v>7141</v>
      </c>
      <c r="K81" s="505">
        <v>6350</v>
      </c>
      <c r="L81" s="505"/>
      <c r="M81" s="505"/>
      <c r="N81" s="505"/>
      <c r="O81" s="649">
        <f t="shared" si="13"/>
        <v>52106</v>
      </c>
      <c r="P81" s="1241"/>
    </row>
    <row r="82" spans="2:16" x14ac:dyDescent="0.2">
      <c r="B82" s="681" t="s">
        <v>872</v>
      </c>
      <c r="C82" s="501">
        <v>63</v>
      </c>
      <c r="D82" s="501">
        <v>30</v>
      </c>
      <c r="E82" s="501">
        <v>1</v>
      </c>
      <c r="F82" s="501">
        <v>15</v>
      </c>
      <c r="G82" s="501">
        <v>36</v>
      </c>
      <c r="H82" s="501">
        <v>11</v>
      </c>
      <c r="I82" s="501">
        <v>8</v>
      </c>
      <c r="J82" s="501">
        <v>0</v>
      </c>
      <c r="K82" s="501">
        <v>38</v>
      </c>
      <c r="L82" s="501"/>
      <c r="M82" s="501"/>
      <c r="N82" s="501"/>
      <c r="O82" s="649">
        <f t="shared" si="13"/>
        <v>202</v>
      </c>
      <c r="P82" s="1241"/>
    </row>
    <row r="83" spans="2:16" x14ac:dyDescent="0.2">
      <c r="B83" s="681" t="s">
        <v>873</v>
      </c>
      <c r="C83" s="501">
        <v>8061</v>
      </c>
      <c r="D83" s="501">
        <v>5753</v>
      </c>
      <c r="E83" s="501">
        <v>5970</v>
      </c>
      <c r="F83" s="501">
        <v>6971</v>
      </c>
      <c r="G83" s="501">
        <v>5576</v>
      </c>
      <c r="H83" s="501">
        <v>7432</v>
      </c>
      <c r="I83" s="501">
        <v>9304</v>
      </c>
      <c r="J83" s="501">
        <v>8257</v>
      </c>
      <c r="K83" s="501">
        <v>7670</v>
      </c>
      <c r="L83" s="501"/>
      <c r="M83" s="501"/>
      <c r="N83" s="501"/>
      <c r="O83" s="649">
        <f t="shared" si="13"/>
        <v>64994</v>
      </c>
      <c r="P83" s="1241"/>
    </row>
    <row r="84" spans="2:16" x14ac:dyDescent="0.2">
      <c r="B84" s="681" t="s">
        <v>874</v>
      </c>
      <c r="C84" s="501">
        <v>4581</v>
      </c>
      <c r="D84" s="501">
        <v>4708</v>
      </c>
      <c r="E84" s="501">
        <v>4988</v>
      </c>
      <c r="F84" s="501">
        <v>6276</v>
      </c>
      <c r="G84" s="501">
        <v>4676</v>
      </c>
      <c r="H84" s="501">
        <v>9035</v>
      </c>
      <c r="I84" s="501">
        <v>7349</v>
      </c>
      <c r="J84" s="501">
        <v>6247</v>
      </c>
      <c r="K84" s="501">
        <v>7862</v>
      </c>
      <c r="L84" s="501"/>
      <c r="M84" s="501"/>
      <c r="N84" s="501"/>
      <c r="O84" s="649">
        <f t="shared" si="13"/>
        <v>55722</v>
      </c>
      <c r="P84" s="1241"/>
    </row>
    <row r="85" spans="2:16" x14ac:dyDescent="0.2">
      <c r="B85" s="681" t="s">
        <v>875</v>
      </c>
      <c r="C85" s="501">
        <v>8639</v>
      </c>
      <c r="D85" s="501">
        <v>5715</v>
      </c>
      <c r="E85" s="501">
        <v>5790</v>
      </c>
      <c r="F85" s="501">
        <v>7686</v>
      </c>
      <c r="G85" s="501">
        <v>7728</v>
      </c>
      <c r="H85" s="501">
        <v>9586</v>
      </c>
      <c r="I85" s="501">
        <v>12577</v>
      </c>
      <c r="J85" s="501">
        <v>11804</v>
      </c>
      <c r="K85" s="501">
        <v>11409</v>
      </c>
      <c r="L85" s="501"/>
      <c r="M85" s="501"/>
      <c r="N85" s="501"/>
      <c r="O85" s="649">
        <f t="shared" si="13"/>
        <v>80934</v>
      </c>
      <c r="P85" s="1241"/>
    </row>
    <row r="86" spans="2:16" x14ac:dyDescent="0.2">
      <c r="B86" s="681" t="s">
        <v>876</v>
      </c>
      <c r="C86" s="501">
        <v>0</v>
      </c>
      <c r="D86" s="501">
        <v>0</v>
      </c>
      <c r="E86" s="501">
        <v>0</v>
      </c>
      <c r="F86" s="501">
        <v>0</v>
      </c>
      <c r="G86" s="501">
        <v>0</v>
      </c>
      <c r="H86" s="501">
        <v>17</v>
      </c>
      <c r="I86" s="501">
        <v>7</v>
      </c>
      <c r="J86" s="501">
        <v>0</v>
      </c>
      <c r="K86" s="501"/>
      <c r="L86" s="501"/>
      <c r="M86" s="501"/>
      <c r="N86" s="501"/>
      <c r="O86" s="649">
        <f t="shared" si="13"/>
        <v>24</v>
      </c>
      <c r="P86" s="1241"/>
    </row>
    <row r="87" spans="2:16" x14ac:dyDescent="0.2">
      <c r="B87" s="681" t="s">
        <v>877</v>
      </c>
      <c r="C87" s="501">
        <v>0</v>
      </c>
      <c r="D87" s="501">
        <v>98</v>
      </c>
      <c r="E87" s="501">
        <v>60</v>
      </c>
      <c r="F87" s="501">
        <v>16</v>
      </c>
      <c r="G87" s="501">
        <v>52</v>
      </c>
      <c r="H87" s="501">
        <v>60</v>
      </c>
      <c r="I87" s="501">
        <v>73</v>
      </c>
      <c r="J87" s="501">
        <v>58</v>
      </c>
      <c r="K87" s="501">
        <v>42</v>
      </c>
      <c r="L87" s="501"/>
      <c r="M87" s="501"/>
      <c r="N87" s="501"/>
      <c r="O87" s="649">
        <f t="shared" si="13"/>
        <v>459</v>
      </c>
      <c r="P87" s="1241"/>
    </row>
    <row r="88" spans="2:16" x14ac:dyDescent="0.2">
      <c r="B88" s="681" t="s">
        <v>878</v>
      </c>
      <c r="C88" s="501">
        <v>141</v>
      </c>
      <c r="D88" s="501">
        <v>61</v>
      </c>
      <c r="E88" s="501">
        <v>33</v>
      </c>
      <c r="F88" s="501">
        <v>73</v>
      </c>
      <c r="G88" s="501">
        <v>17</v>
      </c>
      <c r="H88" s="501">
        <v>52</v>
      </c>
      <c r="I88" s="501">
        <v>76</v>
      </c>
      <c r="J88" s="501">
        <v>86</v>
      </c>
      <c r="K88" s="501">
        <v>100</v>
      </c>
      <c r="L88" s="501"/>
      <c r="M88" s="501"/>
      <c r="N88" s="501"/>
      <c r="O88" s="649">
        <f t="shared" si="13"/>
        <v>639</v>
      </c>
      <c r="P88" s="1241"/>
    </row>
    <row r="89" spans="2:16" x14ac:dyDescent="0.2">
      <c r="B89" s="681" t="s">
        <v>879</v>
      </c>
      <c r="C89" s="501">
        <v>5235</v>
      </c>
      <c r="D89" s="501">
        <v>7440</v>
      </c>
      <c r="E89" s="501">
        <v>6512</v>
      </c>
      <c r="F89" s="501">
        <v>5026</v>
      </c>
      <c r="G89" s="501">
        <v>5452</v>
      </c>
      <c r="H89" s="501">
        <v>8379</v>
      </c>
      <c r="I89" s="501">
        <v>11869</v>
      </c>
      <c r="J89" s="501">
        <v>7588</v>
      </c>
      <c r="K89" s="501">
        <v>7179</v>
      </c>
      <c r="L89" s="501"/>
      <c r="M89" s="501"/>
      <c r="N89" s="501"/>
      <c r="O89" s="649">
        <f t="shared" si="13"/>
        <v>64680</v>
      </c>
      <c r="P89" s="1241"/>
    </row>
    <row r="90" spans="2:16" x14ac:dyDescent="0.2">
      <c r="B90" s="681" t="s">
        <v>880</v>
      </c>
      <c r="C90" s="501">
        <v>0</v>
      </c>
      <c r="D90" s="501">
        <v>2</v>
      </c>
      <c r="E90" s="501">
        <v>0</v>
      </c>
      <c r="F90" s="501">
        <v>4</v>
      </c>
      <c r="G90" s="501">
        <v>4</v>
      </c>
      <c r="H90" s="501">
        <v>14</v>
      </c>
      <c r="I90" s="501">
        <v>17</v>
      </c>
      <c r="J90" s="501">
        <v>0</v>
      </c>
      <c r="K90" s="501"/>
      <c r="L90" s="501"/>
      <c r="M90" s="501"/>
      <c r="N90" s="501"/>
      <c r="O90" s="649">
        <f t="shared" si="13"/>
        <v>41</v>
      </c>
      <c r="P90" s="1241"/>
    </row>
    <row r="91" spans="2:16" x14ac:dyDescent="0.2">
      <c r="B91" s="681" t="s">
        <v>881</v>
      </c>
      <c r="C91" s="501">
        <v>0</v>
      </c>
      <c r="D91" s="501">
        <v>0</v>
      </c>
      <c r="E91" s="501">
        <v>2</v>
      </c>
      <c r="F91" s="501">
        <v>19</v>
      </c>
      <c r="G91" s="501">
        <v>0</v>
      </c>
      <c r="H91" s="501">
        <v>0</v>
      </c>
      <c r="I91" s="501">
        <v>0</v>
      </c>
      <c r="J91" s="501">
        <v>0</v>
      </c>
      <c r="K91" s="501"/>
      <c r="L91" s="501"/>
      <c r="M91" s="501"/>
      <c r="N91" s="501"/>
      <c r="O91" s="649">
        <f t="shared" si="13"/>
        <v>21</v>
      </c>
      <c r="P91" s="1241"/>
    </row>
    <row r="92" spans="2:16" x14ac:dyDescent="0.2">
      <c r="B92" s="681" t="s">
        <v>882</v>
      </c>
      <c r="C92" s="501">
        <v>1250</v>
      </c>
      <c r="D92" s="501">
        <v>890</v>
      </c>
      <c r="E92" s="501">
        <v>970</v>
      </c>
      <c r="F92" s="501">
        <v>824</v>
      </c>
      <c r="G92" s="501">
        <v>871</v>
      </c>
      <c r="H92" s="501">
        <v>1414</v>
      </c>
      <c r="I92" s="501">
        <v>1151</v>
      </c>
      <c r="J92" s="501">
        <v>1061</v>
      </c>
      <c r="K92" s="501">
        <v>1236</v>
      </c>
      <c r="L92" s="501"/>
      <c r="M92" s="501"/>
      <c r="N92" s="501"/>
      <c r="O92" s="649">
        <f t="shared" si="13"/>
        <v>9667</v>
      </c>
      <c r="P92" s="1241"/>
    </row>
    <row r="93" spans="2:16" x14ac:dyDescent="0.2">
      <c r="B93" s="686" t="s">
        <v>883</v>
      </c>
      <c r="C93" s="643">
        <f>SUM(C80:C92)</f>
        <v>33993</v>
      </c>
      <c r="D93" s="643">
        <f t="shared" ref="D93:N93" si="14">SUM(D80:D92)</f>
        <v>29481</v>
      </c>
      <c r="E93" s="643">
        <f t="shared" si="14"/>
        <v>28740</v>
      </c>
      <c r="F93" s="643">
        <f t="shared" si="14"/>
        <v>32139</v>
      </c>
      <c r="G93" s="643">
        <f t="shared" si="14"/>
        <v>29540</v>
      </c>
      <c r="H93" s="643">
        <f t="shared" si="14"/>
        <v>42938</v>
      </c>
      <c r="I93" s="643">
        <f t="shared" si="14"/>
        <v>51043</v>
      </c>
      <c r="J93" s="643">
        <f t="shared" si="14"/>
        <v>42766</v>
      </c>
      <c r="K93" s="643">
        <f t="shared" si="14"/>
        <v>42619</v>
      </c>
      <c r="L93" s="643">
        <f t="shared" si="14"/>
        <v>0</v>
      </c>
      <c r="M93" s="643">
        <f t="shared" si="14"/>
        <v>0</v>
      </c>
      <c r="N93" s="643">
        <f t="shared" si="14"/>
        <v>0</v>
      </c>
      <c r="O93" s="644">
        <f t="shared" si="13"/>
        <v>333259</v>
      </c>
      <c r="P93" s="1241"/>
    </row>
    <row r="94" spans="2:16" x14ac:dyDescent="0.2">
      <c r="B94" s="681" t="s">
        <v>884</v>
      </c>
      <c r="C94" s="501">
        <v>4955</v>
      </c>
      <c r="D94" s="501">
        <v>3689</v>
      </c>
      <c r="E94" s="501">
        <v>3893</v>
      </c>
      <c r="F94" s="501">
        <v>4684</v>
      </c>
      <c r="G94" s="501">
        <v>4110</v>
      </c>
      <c r="H94" s="501">
        <v>4975</v>
      </c>
      <c r="I94" s="501">
        <v>5330</v>
      </c>
      <c r="J94" s="501">
        <v>5792</v>
      </c>
      <c r="K94" s="501">
        <v>4991</v>
      </c>
      <c r="L94" s="501"/>
      <c r="M94" s="501"/>
      <c r="N94" s="501"/>
      <c r="O94" s="649">
        <f t="shared" si="13"/>
        <v>42419</v>
      </c>
      <c r="P94" s="1241"/>
    </row>
    <row r="95" spans="2:16" x14ac:dyDescent="0.2">
      <c r="B95" s="681" t="s">
        <v>885</v>
      </c>
      <c r="C95" s="501">
        <v>26381</v>
      </c>
      <c r="D95" s="501">
        <v>21878</v>
      </c>
      <c r="E95" s="501">
        <v>20687</v>
      </c>
      <c r="F95" s="501">
        <v>24420</v>
      </c>
      <c r="G95" s="501">
        <v>26552</v>
      </c>
      <c r="H95" s="501">
        <v>31416</v>
      </c>
      <c r="I95" s="501">
        <v>32985</v>
      </c>
      <c r="J95" s="501">
        <v>30216</v>
      </c>
      <c r="K95" s="505">
        <v>40627</v>
      </c>
      <c r="L95" s="505"/>
      <c r="M95" s="505"/>
      <c r="N95" s="505"/>
      <c r="O95" s="649">
        <f t="shared" si="13"/>
        <v>255162</v>
      </c>
      <c r="P95" s="1241"/>
    </row>
    <row r="96" spans="2:16" x14ac:dyDescent="0.2">
      <c r="B96" s="681" t="s">
        <v>886</v>
      </c>
      <c r="C96" s="501">
        <v>589</v>
      </c>
      <c r="D96" s="501">
        <v>610</v>
      </c>
      <c r="E96" s="501">
        <v>399</v>
      </c>
      <c r="F96" s="501">
        <v>968</v>
      </c>
      <c r="G96" s="501">
        <v>971</v>
      </c>
      <c r="H96" s="501">
        <v>894</v>
      </c>
      <c r="I96" s="501">
        <v>972</v>
      </c>
      <c r="J96" s="501">
        <v>1345</v>
      </c>
      <c r="K96" s="501">
        <v>1177</v>
      </c>
      <c r="L96" s="501"/>
      <c r="M96" s="501"/>
      <c r="N96" s="501"/>
      <c r="O96" s="649">
        <f t="shared" si="13"/>
        <v>7925</v>
      </c>
      <c r="P96" s="1241"/>
    </row>
    <row r="97" spans="2:16" x14ac:dyDescent="0.2">
      <c r="B97" s="681" t="s">
        <v>887</v>
      </c>
      <c r="C97" s="501">
        <v>11925</v>
      </c>
      <c r="D97" s="501">
        <v>9726</v>
      </c>
      <c r="E97" s="501">
        <v>10517</v>
      </c>
      <c r="F97" s="501">
        <v>11240</v>
      </c>
      <c r="G97" s="501">
        <v>11614</v>
      </c>
      <c r="H97" s="501">
        <v>13692</v>
      </c>
      <c r="I97" s="501">
        <v>14670</v>
      </c>
      <c r="J97" s="501">
        <v>18368</v>
      </c>
      <c r="K97" s="501">
        <v>16729</v>
      </c>
      <c r="L97" s="501"/>
      <c r="M97" s="501"/>
      <c r="N97" s="501"/>
      <c r="O97" s="649">
        <f t="shared" si="13"/>
        <v>118481</v>
      </c>
      <c r="P97" s="1241"/>
    </row>
    <row r="98" spans="2:16" x14ac:dyDescent="0.2">
      <c r="B98" s="681" t="s">
        <v>888</v>
      </c>
      <c r="C98" s="501">
        <v>4985</v>
      </c>
      <c r="D98" s="501">
        <v>4746</v>
      </c>
      <c r="E98" s="501">
        <v>3578</v>
      </c>
      <c r="F98" s="501">
        <v>3978</v>
      </c>
      <c r="G98" s="501">
        <v>5468</v>
      </c>
      <c r="H98" s="501">
        <v>6473</v>
      </c>
      <c r="I98" s="501">
        <v>6077</v>
      </c>
      <c r="J98" s="501">
        <v>6881</v>
      </c>
      <c r="K98" s="501">
        <v>6652</v>
      </c>
      <c r="L98" s="501"/>
      <c r="M98" s="501"/>
      <c r="N98" s="501"/>
      <c r="O98" s="649">
        <f t="shared" si="13"/>
        <v>48838</v>
      </c>
      <c r="P98" s="1241"/>
    </row>
    <row r="99" spans="2:16" x14ac:dyDescent="0.2">
      <c r="B99" s="686" t="s">
        <v>889</v>
      </c>
      <c r="C99" s="643">
        <f>SUM(C94:C98)</f>
        <v>48835</v>
      </c>
      <c r="D99" s="643">
        <f t="shared" ref="D99:N99" si="15">SUM(D94:D98)</f>
        <v>40649</v>
      </c>
      <c r="E99" s="643">
        <f t="shared" si="15"/>
        <v>39074</v>
      </c>
      <c r="F99" s="643">
        <f t="shared" si="15"/>
        <v>45290</v>
      </c>
      <c r="G99" s="643">
        <f t="shared" si="15"/>
        <v>48715</v>
      </c>
      <c r="H99" s="643">
        <f t="shared" si="15"/>
        <v>57450</v>
      </c>
      <c r="I99" s="643">
        <f t="shared" si="15"/>
        <v>60034</v>
      </c>
      <c r="J99" s="643">
        <f t="shared" si="15"/>
        <v>62602</v>
      </c>
      <c r="K99" s="643">
        <f t="shared" si="15"/>
        <v>70176</v>
      </c>
      <c r="L99" s="643">
        <f t="shared" si="15"/>
        <v>0</v>
      </c>
      <c r="M99" s="643">
        <f t="shared" si="15"/>
        <v>0</v>
      </c>
      <c r="N99" s="643">
        <f t="shared" si="15"/>
        <v>0</v>
      </c>
      <c r="O99" s="644">
        <f t="shared" si="13"/>
        <v>472825</v>
      </c>
      <c r="P99" s="1241"/>
    </row>
    <row r="100" spans="2:16" x14ac:dyDescent="0.2">
      <c r="B100" s="1061" t="s">
        <v>34</v>
      </c>
      <c r="C100" s="652">
        <f>C99+C93+C79</f>
        <v>96974</v>
      </c>
      <c r="D100" s="652">
        <f t="shared" ref="D100:N100" si="16">D99+D93+D79</f>
        <v>83399</v>
      </c>
      <c r="E100" s="652">
        <f t="shared" si="16"/>
        <v>80678</v>
      </c>
      <c r="F100" s="652">
        <f t="shared" si="16"/>
        <v>91723</v>
      </c>
      <c r="G100" s="652">
        <f t="shared" si="16"/>
        <v>91876</v>
      </c>
      <c r="H100" s="652">
        <f t="shared" si="16"/>
        <v>114162</v>
      </c>
      <c r="I100" s="652">
        <f t="shared" si="16"/>
        <v>127775</v>
      </c>
      <c r="J100" s="652">
        <f t="shared" si="16"/>
        <v>123099</v>
      </c>
      <c r="K100" s="652">
        <f t="shared" si="16"/>
        <v>130782</v>
      </c>
      <c r="L100" s="652">
        <f t="shared" si="16"/>
        <v>0</v>
      </c>
      <c r="M100" s="652">
        <f t="shared" si="16"/>
        <v>0</v>
      </c>
      <c r="N100" s="652">
        <f t="shared" si="16"/>
        <v>0</v>
      </c>
      <c r="O100" s="654">
        <f t="shared" si="13"/>
        <v>940468</v>
      </c>
      <c r="P100" s="1241"/>
    </row>
    <row r="101" spans="2:16" x14ac:dyDescent="0.2">
      <c r="B101" s="1207" t="s">
        <v>80</v>
      </c>
      <c r="C101" s="1207"/>
      <c r="D101" s="1207"/>
      <c r="E101" s="1207"/>
      <c r="F101" s="1207"/>
      <c r="G101" s="1207"/>
      <c r="H101" s="1207"/>
      <c r="I101" s="1207"/>
      <c r="J101" s="1207"/>
      <c r="K101" s="1207"/>
      <c r="L101" s="1207"/>
      <c r="M101" s="1207"/>
      <c r="N101" s="1207"/>
      <c r="O101" s="1207"/>
      <c r="P101" s="1241"/>
    </row>
    <row r="102" spans="2:16" x14ac:dyDescent="0.2">
      <c r="B102" s="686" t="s">
        <v>647</v>
      </c>
      <c r="C102" s="503">
        <f t="shared" ref="C102:I102" si="17">C7+C30+C53+C76+C79</f>
        <v>389253</v>
      </c>
      <c r="D102" s="503">
        <f t="shared" si="17"/>
        <v>385766</v>
      </c>
      <c r="E102" s="503">
        <f t="shared" si="17"/>
        <v>372792</v>
      </c>
      <c r="F102" s="503">
        <f t="shared" si="17"/>
        <v>434172</v>
      </c>
      <c r="G102" s="503">
        <f t="shared" si="17"/>
        <v>465830</v>
      </c>
      <c r="H102" s="503">
        <f t="shared" si="17"/>
        <v>399105</v>
      </c>
      <c r="I102" s="503">
        <f t="shared" si="17"/>
        <v>414691</v>
      </c>
      <c r="J102" s="503">
        <f>J7+J30+J53+J76+J79</f>
        <v>373874</v>
      </c>
      <c r="K102" s="503">
        <f>K7+K30+K53+K76+K79</f>
        <v>424827</v>
      </c>
      <c r="L102" s="503"/>
      <c r="M102" s="503"/>
      <c r="N102" s="503"/>
      <c r="O102" s="659">
        <f>SUM(C102:N102)</f>
        <v>3660310</v>
      </c>
      <c r="P102" s="1241"/>
    </row>
    <row r="103" spans="2:16" x14ac:dyDescent="0.2">
      <c r="B103" s="681" t="s">
        <v>870</v>
      </c>
      <c r="C103" s="504">
        <f t="shared" ref="C103:I103" si="18">C8+C31+C54+C80</f>
        <v>5288</v>
      </c>
      <c r="D103" s="504">
        <f t="shared" si="18"/>
        <v>4331</v>
      </c>
      <c r="E103" s="504">
        <f t="shared" si="18"/>
        <v>4987</v>
      </c>
      <c r="F103" s="504">
        <f t="shared" si="18"/>
        <v>4487</v>
      </c>
      <c r="G103" s="504">
        <f t="shared" si="18"/>
        <v>6226</v>
      </c>
      <c r="H103" s="504">
        <f t="shared" si="18"/>
        <v>5369</v>
      </c>
      <c r="I103" s="504">
        <f t="shared" si="18"/>
        <v>5398</v>
      </c>
      <c r="J103" s="504">
        <f>J8+J31+J54+J80</f>
        <v>5608</v>
      </c>
      <c r="K103" s="504">
        <f>K8+K31+K54+K80</f>
        <v>5494</v>
      </c>
      <c r="L103" s="667"/>
      <c r="M103" s="667"/>
      <c r="N103" s="667"/>
      <c r="O103" s="661">
        <f t="shared" ref="O103:O123" si="19">SUM(C103:N103)</f>
        <v>47188</v>
      </c>
      <c r="P103" s="1241"/>
    </row>
    <row r="104" spans="2:16" x14ac:dyDescent="0.2">
      <c r="B104" s="681" t="s">
        <v>871</v>
      </c>
      <c r="C104" s="501">
        <f t="shared" ref="C104:J115" si="20">C81+C55+C32+C9</f>
        <v>80036</v>
      </c>
      <c r="D104" s="501">
        <f t="shared" si="20"/>
        <v>68625</v>
      </c>
      <c r="E104" s="501">
        <f t="shared" si="20"/>
        <v>73237</v>
      </c>
      <c r="F104" s="501">
        <f t="shared" si="20"/>
        <v>73231</v>
      </c>
      <c r="G104" s="501">
        <f t="shared" si="20"/>
        <v>79177</v>
      </c>
      <c r="H104" s="501">
        <f t="shared" si="20"/>
        <v>88877</v>
      </c>
      <c r="I104" s="501">
        <f t="shared" si="20"/>
        <v>86467</v>
      </c>
      <c r="J104" s="501">
        <f>J81+J55+J32+J9</f>
        <v>82270</v>
      </c>
      <c r="K104" s="501">
        <f t="shared" ref="K104:K115" si="21">K81+K55+K32+K9</f>
        <v>80369</v>
      </c>
      <c r="L104" s="505"/>
      <c r="M104" s="505"/>
      <c r="N104" s="505"/>
      <c r="O104" s="650">
        <f t="shared" si="19"/>
        <v>712289</v>
      </c>
      <c r="P104" s="1241"/>
    </row>
    <row r="105" spans="2:16" x14ac:dyDescent="0.2">
      <c r="B105" s="681" t="s">
        <v>872</v>
      </c>
      <c r="C105" s="501">
        <f t="shared" si="20"/>
        <v>671</v>
      </c>
      <c r="D105" s="501">
        <f t="shared" si="20"/>
        <v>766</v>
      </c>
      <c r="E105" s="501">
        <f t="shared" si="20"/>
        <v>804</v>
      </c>
      <c r="F105" s="501">
        <f t="shared" si="20"/>
        <v>888</v>
      </c>
      <c r="G105" s="501">
        <f t="shared" si="20"/>
        <v>891</v>
      </c>
      <c r="H105" s="501">
        <f t="shared" si="20"/>
        <v>920</v>
      </c>
      <c r="I105" s="501">
        <f t="shared" si="20"/>
        <v>696</v>
      </c>
      <c r="J105" s="501">
        <f>J82+J56+J33+J10</f>
        <v>667</v>
      </c>
      <c r="K105" s="501">
        <f t="shared" si="21"/>
        <v>406</v>
      </c>
      <c r="L105" s="505"/>
      <c r="M105" s="505"/>
      <c r="N105" s="505"/>
      <c r="O105" s="649">
        <f t="shared" si="19"/>
        <v>6709</v>
      </c>
      <c r="P105" s="1241"/>
    </row>
    <row r="106" spans="2:16" x14ac:dyDescent="0.2">
      <c r="B106" s="681" t="s">
        <v>873</v>
      </c>
      <c r="C106" s="501">
        <f t="shared" si="20"/>
        <v>118720</v>
      </c>
      <c r="D106" s="501">
        <f t="shared" si="20"/>
        <v>100099</v>
      </c>
      <c r="E106" s="501">
        <f t="shared" si="20"/>
        <v>111873</v>
      </c>
      <c r="F106" s="501">
        <f t="shared" si="20"/>
        <v>110108</v>
      </c>
      <c r="G106" s="501">
        <f t="shared" si="20"/>
        <v>105405</v>
      </c>
      <c r="H106" s="501">
        <f t="shared" si="20"/>
        <v>107886</v>
      </c>
      <c r="I106" s="501">
        <f t="shared" si="20"/>
        <v>114810</v>
      </c>
      <c r="J106" s="501">
        <f>J83+J57+J34+J11</f>
        <v>109612</v>
      </c>
      <c r="K106" s="501">
        <f t="shared" si="21"/>
        <v>109585</v>
      </c>
      <c r="L106" s="505"/>
      <c r="M106" s="505"/>
      <c r="N106" s="505"/>
      <c r="O106" s="649">
        <f t="shared" si="19"/>
        <v>988098</v>
      </c>
      <c r="P106" s="1241"/>
    </row>
    <row r="107" spans="2:16" x14ac:dyDescent="0.2">
      <c r="B107" s="681" t="s">
        <v>874</v>
      </c>
      <c r="C107" s="501">
        <f t="shared" si="20"/>
        <v>63163</v>
      </c>
      <c r="D107" s="501">
        <f t="shared" si="20"/>
        <v>66712</v>
      </c>
      <c r="E107" s="501">
        <f t="shared" si="20"/>
        <v>80587</v>
      </c>
      <c r="F107" s="501">
        <f t="shared" si="20"/>
        <v>92265</v>
      </c>
      <c r="G107" s="501">
        <f t="shared" si="20"/>
        <v>57935</v>
      </c>
      <c r="H107" s="501">
        <f t="shared" si="20"/>
        <v>100869</v>
      </c>
      <c r="I107" s="501">
        <f t="shared" si="20"/>
        <v>70911</v>
      </c>
      <c r="J107" s="501">
        <f>J84+J58+J35+J12</f>
        <v>71279</v>
      </c>
      <c r="K107" s="501">
        <f t="shared" si="21"/>
        <v>84866</v>
      </c>
      <c r="L107" s="505"/>
      <c r="M107" s="505"/>
      <c r="N107" s="505"/>
      <c r="O107" s="649">
        <f t="shared" si="19"/>
        <v>688587</v>
      </c>
      <c r="P107" s="1241"/>
    </row>
    <row r="108" spans="2:16" x14ac:dyDescent="0.2">
      <c r="B108" s="681" t="s">
        <v>875</v>
      </c>
      <c r="C108" s="501">
        <f t="shared" si="20"/>
        <v>119777</v>
      </c>
      <c r="D108" s="501">
        <f t="shared" si="20"/>
        <v>103875</v>
      </c>
      <c r="E108" s="501">
        <f t="shared" si="20"/>
        <v>110903</v>
      </c>
      <c r="F108" s="501">
        <f t="shared" si="20"/>
        <v>115267</v>
      </c>
      <c r="G108" s="501">
        <f t="shared" si="20"/>
        <v>120447</v>
      </c>
      <c r="H108" s="501">
        <f t="shared" si="20"/>
        <v>123041</v>
      </c>
      <c r="I108" s="501">
        <f t="shared" si="20"/>
        <v>131770</v>
      </c>
      <c r="J108" s="501">
        <f t="shared" si="20"/>
        <v>127682</v>
      </c>
      <c r="K108" s="501">
        <f t="shared" si="21"/>
        <v>124536</v>
      </c>
      <c r="L108" s="505"/>
      <c r="M108" s="505"/>
      <c r="N108" s="505"/>
      <c r="O108" s="649">
        <f t="shared" si="19"/>
        <v>1077298</v>
      </c>
      <c r="P108" s="1241"/>
    </row>
    <row r="109" spans="2:16" x14ac:dyDescent="0.2">
      <c r="B109" s="681" t="s">
        <v>876</v>
      </c>
      <c r="C109" s="501">
        <f t="shared" si="20"/>
        <v>84</v>
      </c>
      <c r="D109" s="501">
        <f t="shared" si="20"/>
        <v>84</v>
      </c>
      <c r="E109" s="501">
        <f t="shared" si="20"/>
        <v>135</v>
      </c>
      <c r="F109" s="501">
        <f t="shared" si="20"/>
        <v>160</v>
      </c>
      <c r="G109" s="501">
        <f t="shared" si="20"/>
        <v>125</v>
      </c>
      <c r="H109" s="501">
        <f t="shared" si="20"/>
        <v>127</v>
      </c>
      <c r="I109" s="501">
        <f t="shared" si="20"/>
        <v>91</v>
      </c>
      <c r="J109" s="501">
        <f t="shared" si="20"/>
        <v>55</v>
      </c>
      <c r="K109" s="501">
        <f t="shared" si="21"/>
        <v>76</v>
      </c>
      <c r="L109" s="505"/>
      <c r="M109" s="505"/>
      <c r="N109" s="505"/>
      <c r="O109" s="649">
        <f t="shared" si="19"/>
        <v>937</v>
      </c>
      <c r="P109" s="1241"/>
    </row>
    <row r="110" spans="2:16" x14ac:dyDescent="0.2">
      <c r="B110" s="681" t="s">
        <v>877</v>
      </c>
      <c r="C110" s="501">
        <f t="shared" si="20"/>
        <v>562</v>
      </c>
      <c r="D110" s="501">
        <f t="shared" si="20"/>
        <v>430</v>
      </c>
      <c r="E110" s="501">
        <f t="shared" si="20"/>
        <v>532</v>
      </c>
      <c r="F110" s="501">
        <f t="shared" si="20"/>
        <v>449</v>
      </c>
      <c r="G110" s="501">
        <f t="shared" si="20"/>
        <v>535</v>
      </c>
      <c r="H110" s="501">
        <f t="shared" si="20"/>
        <v>573</v>
      </c>
      <c r="I110" s="501">
        <f t="shared" si="20"/>
        <v>663</v>
      </c>
      <c r="J110" s="501">
        <f t="shared" si="20"/>
        <v>628</v>
      </c>
      <c r="K110" s="501">
        <f t="shared" si="21"/>
        <v>611</v>
      </c>
      <c r="L110" s="505"/>
      <c r="M110" s="505"/>
      <c r="N110" s="505"/>
      <c r="O110" s="649">
        <f t="shared" si="19"/>
        <v>4983</v>
      </c>
      <c r="P110" s="1241"/>
    </row>
    <row r="111" spans="2:16" x14ac:dyDescent="0.2">
      <c r="B111" s="681" t="s">
        <v>878</v>
      </c>
      <c r="C111" s="501">
        <f t="shared" si="20"/>
        <v>1056</v>
      </c>
      <c r="D111" s="501">
        <f t="shared" si="20"/>
        <v>799</v>
      </c>
      <c r="E111" s="501">
        <f t="shared" si="20"/>
        <v>809</v>
      </c>
      <c r="F111" s="501">
        <f t="shared" si="20"/>
        <v>851</v>
      </c>
      <c r="G111" s="501">
        <f t="shared" si="20"/>
        <v>787</v>
      </c>
      <c r="H111" s="501">
        <f t="shared" si="20"/>
        <v>794</v>
      </c>
      <c r="I111" s="501">
        <f t="shared" si="20"/>
        <v>679</v>
      </c>
      <c r="J111" s="501">
        <f t="shared" si="20"/>
        <v>748</v>
      </c>
      <c r="K111" s="501">
        <f t="shared" si="21"/>
        <v>812</v>
      </c>
      <c r="L111" s="505"/>
      <c r="M111" s="505"/>
      <c r="N111" s="505"/>
      <c r="O111" s="649">
        <f t="shared" si="19"/>
        <v>7335</v>
      </c>
      <c r="P111" s="1241"/>
    </row>
    <row r="112" spans="2:16" x14ac:dyDescent="0.2">
      <c r="B112" s="681" t="s">
        <v>879</v>
      </c>
      <c r="C112" s="501">
        <f t="shared" si="20"/>
        <v>79445</v>
      </c>
      <c r="D112" s="501">
        <f t="shared" si="20"/>
        <v>104452</v>
      </c>
      <c r="E112" s="501">
        <f t="shared" si="20"/>
        <v>92482</v>
      </c>
      <c r="F112" s="501">
        <f t="shared" si="20"/>
        <v>77116</v>
      </c>
      <c r="G112" s="501">
        <f t="shared" si="20"/>
        <v>77216</v>
      </c>
      <c r="H112" s="501">
        <f t="shared" si="20"/>
        <v>105786</v>
      </c>
      <c r="I112" s="501">
        <f t="shared" si="20"/>
        <v>128690</v>
      </c>
      <c r="J112" s="501">
        <f t="shared" si="20"/>
        <v>91926</v>
      </c>
      <c r="K112" s="501">
        <f t="shared" si="21"/>
        <v>94511</v>
      </c>
      <c r="L112" s="505"/>
      <c r="M112" s="505"/>
      <c r="N112" s="505"/>
      <c r="O112" s="649">
        <f t="shared" si="19"/>
        <v>851624</v>
      </c>
      <c r="P112" s="1241"/>
    </row>
    <row r="113" spans="2:16" x14ac:dyDescent="0.2">
      <c r="B113" s="681" t="s">
        <v>880</v>
      </c>
      <c r="C113" s="501">
        <f t="shared" si="20"/>
        <v>165</v>
      </c>
      <c r="D113" s="501">
        <f t="shared" si="20"/>
        <v>46</v>
      </c>
      <c r="E113" s="501">
        <f t="shared" si="20"/>
        <v>31</v>
      </c>
      <c r="F113" s="501">
        <f t="shared" si="20"/>
        <v>34</v>
      </c>
      <c r="G113" s="501">
        <f t="shared" si="20"/>
        <v>35</v>
      </c>
      <c r="H113" s="501">
        <f t="shared" si="20"/>
        <v>44</v>
      </c>
      <c r="I113" s="501">
        <f t="shared" si="20"/>
        <v>48</v>
      </c>
      <c r="J113" s="501">
        <f t="shared" si="20"/>
        <v>13</v>
      </c>
      <c r="K113" s="501">
        <f t="shared" si="21"/>
        <v>57</v>
      </c>
      <c r="L113" s="505"/>
      <c r="M113" s="505"/>
      <c r="N113" s="505"/>
      <c r="O113" s="649">
        <f t="shared" si="19"/>
        <v>473</v>
      </c>
      <c r="P113" s="1241"/>
    </row>
    <row r="114" spans="2:16" x14ac:dyDescent="0.2">
      <c r="B114" s="681" t="s">
        <v>881</v>
      </c>
      <c r="C114" s="501">
        <f t="shared" si="20"/>
        <v>31</v>
      </c>
      <c r="D114" s="501">
        <f t="shared" si="20"/>
        <v>28</v>
      </c>
      <c r="E114" s="501">
        <f t="shared" si="20"/>
        <v>5</v>
      </c>
      <c r="F114" s="501">
        <f t="shared" si="20"/>
        <v>19</v>
      </c>
      <c r="G114" s="501">
        <f t="shared" si="20"/>
        <v>73</v>
      </c>
      <c r="H114" s="501">
        <f t="shared" si="20"/>
        <v>63</v>
      </c>
      <c r="I114" s="501">
        <f t="shared" si="20"/>
        <v>62</v>
      </c>
      <c r="J114" s="501">
        <f t="shared" si="20"/>
        <v>35</v>
      </c>
      <c r="K114" s="501">
        <f t="shared" si="21"/>
        <v>51</v>
      </c>
      <c r="L114" s="505"/>
      <c r="M114" s="505"/>
      <c r="N114" s="505"/>
      <c r="O114" s="649">
        <f t="shared" si="19"/>
        <v>367</v>
      </c>
      <c r="P114" s="1241"/>
    </row>
    <row r="115" spans="2:16" x14ac:dyDescent="0.2">
      <c r="B115" s="681" t="s">
        <v>882</v>
      </c>
      <c r="C115" s="501">
        <f t="shared" si="20"/>
        <v>20260</v>
      </c>
      <c r="D115" s="501">
        <f t="shared" si="20"/>
        <v>17944</v>
      </c>
      <c r="E115" s="501">
        <f t="shared" si="20"/>
        <v>18763</v>
      </c>
      <c r="F115" s="501">
        <f t="shared" si="20"/>
        <v>18938</v>
      </c>
      <c r="G115" s="501">
        <f t="shared" si="20"/>
        <v>19752</v>
      </c>
      <c r="H115" s="501">
        <f t="shared" si="20"/>
        <v>21667</v>
      </c>
      <c r="I115" s="501">
        <f t="shared" si="20"/>
        <v>20431</v>
      </c>
      <c r="J115" s="501">
        <f t="shared" si="20"/>
        <v>19920</v>
      </c>
      <c r="K115" s="501">
        <f t="shared" si="21"/>
        <v>17940</v>
      </c>
      <c r="L115" s="505"/>
      <c r="M115" s="505"/>
      <c r="N115" s="505"/>
      <c r="O115" s="649">
        <f t="shared" si="19"/>
        <v>175615</v>
      </c>
      <c r="P115" s="1241"/>
    </row>
    <row r="116" spans="2:16" x14ac:dyDescent="0.2">
      <c r="B116" s="686" t="s">
        <v>883</v>
      </c>
      <c r="C116" s="643">
        <f>SUM(C103:C115)</f>
        <v>489258</v>
      </c>
      <c r="D116" s="643">
        <f t="shared" ref="D116:J116" si="22">SUM(D103:D115)</f>
        <v>468191</v>
      </c>
      <c r="E116" s="643">
        <f t="shared" si="22"/>
        <v>495148</v>
      </c>
      <c r="F116" s="643">
        <f t="shared" si="22"/>
        <v>493813</v>
      </c>
      <c r="G116" s="643">
        <f t="shared" si="22"/>
        <v>468604</v>
      </c>
      <c r="H116" s="643">
        <f t="shared" si="22"/>
        <v>556016</v>
      </c>
      <c r="I116" s="643">
        <f t="shared" si="22"/>
        <v>560716</v>
      </c>
      <c r="J116" s="643">
        <f t="shared" si="22"/>
        <v>510443</v>
      </c>
      <c r="K116" s="643">
        <f t="shared" ref="K116" si="23">SUM(K103:K115)</f>
        <v>519314</v>
      </c>
      <c r="L116" s="643"/>
      <c r="M116" s="643"/>
      <c r="N116" s="643"/>
      <c r="O116" s="644">
        <f t="shared" si="19"/>
        <v>4561503</v>
      </c>
      <c r="P116" s="1241"/>
    </row>
    <row r="117" spans="2:16" x14ac:dyDescent="0.2">
      <c r="B117" s="681" t="s">
        <v>884</v>
      </c>
      <c r="C117" s="501">
        <f t="shared" ref="C117:K121" si="24">C94+C68+C45+C22</f>
        <v>81523</v>
      </c>
      <c r="D117" s="501">
        <f t="shared" si="24"/>
        <v>76209</v>
      </c>
      <c r="E117" s="501">
        <f t="shared" si="24"/>
        <v>88336</v>
      </c>
      <c r="F117" s="501">
        <f t="shared" si="24"/>
        <v>79342</v>
      </c>
      <c r="G117" s="501">
        <f t="shared" si="24"/>
        <v>73836</v>
      </c>
      <c r="H117" s="501">
        <f t="shared" si="24"/>
        <v>99100</v>
      </c>
      <c r="I117" s="501">
        <f t="shared" si="24"/>
        <v>102874</v>
      </c>
      <c r="J117" s="1067">
        <f>J94+J68+J45+J22</f>
        <v>86688</v>
      </c>
      <c r="K117" s="1242">
        <f>K94+K68+K45+K22</f>
        <v>72385</v>
      </c>
      <c r="L117" s="1068"/>
      <c r="M117" s="1068"/>
      <c r="N117" s="1068"/>
      <c r="O117" s="668">
        <f t="shared" si="19"/>
        <v>760293</v>
      </c>
      <c r="P117" s="1241"/>
    </row>
    <row r="118" spans="2:16" x14ac:dyDescent="0.2">
      <c r="B118" s="681" t="s">
        <v>885</v>
      </c>
      <c r="C118" s="501">
        <f t="shared" si="24"/>
        <v>462956</v>
      </c>
      <c r="D118" s="501">
        <f t="shared" si="24"/>
        <v>393186</v>
      </c>
      <c r="E118" s="501">
        <f t="shared" si="24"/>
        <v>439573</v>
      </c>
      <c r="F118" s="501">
        <f t="shared" si="24"/>
        <v>468789</v>
      </c>
      <c r="G118" s="501">
        <f t="shared" si="24"/>
        <v>494144</v>
      </c>
      <c r="H118" s="501">
        <f t="shared" si="24"/>
        <v>502624</v>
      </c>
      <c r="I118" s="501">
        <f t="shared" si="24"/>
        <v>548814</v>
      </c>
      <c r="J118" s="501">
        <f t="shared" si="24"/>
        <v>482691</v>
      </c>
      <c r="K118" s="501">
        <f t="shared" si="24"/>
        <v>522965</v>
      </c>
      <c r="L118" s="501"/>
      <c r="M118" s="501"/>
      <c r="N118" s="501"/>
      <c r="O118" s="649">
        <f t="shared" si="19"/>
        <v>4315742</v>
      </c>
      <c r="P118" s="1241"/>
    </row>
    <row r="119" spans="2:16" x14ac:dyDescent="0.2">
      <c r="B119" s="681" t="s">
        <v>886</v>
      </c>
      <c r="C119" s="501">
        <f t="shared" si="24"/>
        <v>24647</v>
      </c>
      <c r="D119" s="501">
        <f t="shared" si="24"/>
        <v>19376</v>
      </c>
      <c r="E119" s="501">
        <f t="shared" si="24"/>
        <v>21667</v>
      </c>
      <c r="F119" s="501">
        <f t="shared" si="24"/>
        <v>22386</v>
      </c>
      <c r="G119" s="501">
        <f t="shared" si="24"/>
        <v>21508</v>
      </c>
      <c r="H119" s="501">
        <f t="shared" si="24"/>
        <v>22916</v>
      </c>
      <c r="I119" s="501">
        <f t="shared" si="24"/>
        <v>21147</v>
      </c>
      <c r="J119" s="501">
        <f t="shared" si="24"/>
        <v>21693</v>
      </c>
      <c r="K119" s="501">
        <f t="shared" si="24"/>
        <v>20702</v>
      </c>
      <c r="L119" s="501"/>
      <c r="M119" s="501"/>
      <c r="N119" s="501"/>
      <c r="O119" s="650">
        <f t="shared" si="19"/>
        <v>196042</v>
      </c>
      <c r="P119" s="1241"/>
    </row>
    <row r="120" spans="2:16" x14ac:dyDescent="0.2">
      <c r="B120" s="681" t="s">
        <v>887</v>
      </c>
      <c r="C120" s="501">
        <f t="shared" si="24"/>
        <v>238686</v>
      </c>
      <c r="D120" s="501">
        <f t="shared" si="24"/>
        <v>203934</v>
      </c>
      <c r="E120" s="501">
        <f t="shared" si="24"/>
        <v>210102</v>
      </c>
      <c r="F120" s="501">
        <f t="shared" si="24"/>
        <v>237315</v>
      </c>
      <c r="G120" s="501">
        <f t="shared" si="24"/>
        <v>224588</v>
      </c>
      <c r="H120" s="501">
        <f t="shared" si="24"/>
        <v>232336</v>
      </c>
      <c r="I120" s="501">
        <f t="shared" si="24"/>
        <v>249437</v>
      </c>
      <c r="J120" s="501">
        <f t="shared" si="24"/>
        <v>247525</v>
      </c>
      <c r="K120" s="501">
        <f t="shared" si="24"/>
        <v>235321</v>
      </c>
      <c r="L120" s="501"/>
      <c r="M120" s="501"/>
      <c r="N120" s="501"/>
      <c r="O120" s="650">
        <f t="shared" si="19"/>
        <v>2079244</v>
      </c>
      <c r="P120" s="1241"/>
    </row>
    <row r="121" spans="2:16" x14ac:dyDescent="0.2">
      <c r="B121" s="681" t="s">
        <v>888</v>
      </c>
      <c r="C121" s="501">
        <f t="shared" si="24"/>
        <v>73776</v>
      </c>
      <c r="D121" s="501">
        <f t="shared" si="24"/>
        <v>70669</v>
      </c>
      <c r="E121" s="501">
        <f t="shared" si="24"/>
        <v>70777</v>
      </c>
      <c r="F121" s="501">
        <f t="shared" si="24"/>
        <v>74074</v>
      </c>
      <c r="G121" s="501">
        <f t="shared" si="24"/>
        <v>78492</v>
      </c>
      <c r="H121" s="501">
        <f t="shared" si="24"/>
        <v>79192</v>
      </c>
      <c r="I121" s="501">
        <f t="shared" si="24"/>
        <v>75375</v>
      </c>
      <c r="J121" s="501">
        <f t="shared" si="24"/>
        <v>35755</v>
      </c>
      <c r="K121" s="501">
        <f t="shared" si="24"/>
        <v>118964</v>
      </c>
      <c r="L121" s="501"/>
      <c r="M121" s="501"/>
      <c r="N121" s="501"/>
      <c r="O121" s="650">
        <f t="shared" si="19"/>
        <v>677074</v>
      </c>
      <c r="P121" s="1241"/>
    </row>
    <row r="122" spans="2:16" x14ac:dyDescent="0.2">
      <c r="B122" s="686" t="s">
        <v>889</v>
      </c>
      <c r="C122" s="643">
        <f>SUM(C117:C121)</f>
        <v>881588</v>
      </c>
      <c r="D122" s="643">
        <f t="shared" ref="D122:J122" si="25">SUM(D117:D121)</f>
        <v>763374</v>
      </c>
      <c r="E122" s="643">
        <f t="shared" si="25"/>
        <v>830455</v>
      </c>
      <c r="F122" s="643">
        <f t="shared" si="25"/>
        <v>881906</v>
      </c>
      <c r="G122" s="643">
        <f t="shared" si="25"/>
        <v>892568</v>
      </c>
      <c r="H122" s="643">
        <f t="shared" si="25"/>
        <v>936168</v>
      </c>
      <c r="I122" s="643">
        <f t="shared" si="25"/>
        <v>997647</v>
      </c>
      <c r="J122" s="643">
        <f t="shared" si="25"/>
        <v>874352</v>
      </c>
      <c r="K122" s="643">
        <f t="shared" ref="K122" si="26">SUM(K117:K121)</f>
        <v>970337</v>
      </c>
      <c r="L122" s="643"/>
      <c r="M122" s="643"/>
      <c r="N122" s="643"/>
      <c r="O122" s="651">
        <f t="shared" si="19"/>
        <v>8028395</v>
      </c>
      <c r="P122" s="1241"/>
    </row>
    <row r="123" spans="2:16" ht="13.5" thickBot="1" x14ac:dyDescent="0.25">
      <c r="B123" s="1062" t="s">
        <v>34</v>
      </c>
      <c r="C123" s="662">
        <f>C102+C116+C122</f>
        <v>1760099</v>
      </c>
      <c r="D123" s="662">
        <f t="shared" ref="D123:K123" si="27">D102+D116+D122</f>
        <v>1617331</v>
      </c>
      <c r="E123" s="662">
        <f t="shared" si="27"/>
        <v>1698395</v>
      </c>
      <c r="F123" s="662">
        <f t="shared" si="27"/>
        <v>1809891</v>
      </c>
      <c r="G123" s="662">
        <f t="shared" si="27"/>
        <v>1827002</v>
      </c>
      <c r="H123" s="662">
        <f t="shared" si="27"/>
        <v>1891289</v>
      </c>
      <c r="I123" s="662">
        <f t="shared" si="27"/>
        <v>1973054</v>
      </c>
      <c r="J123" s="662">
        <f t="shared" si="27"/>
        <v>1758669</v>
      </c>
      <c r="K123" s="662">
        <f t="shared" si="27"/>
        <v>1914478</v>
      </c>
      <c r="L123" s="662"/>
      <c r="M123" s="662"/>
      <c r="N123" s="662"/>
      <c r="O123" s="663">
        <f t="shared" si="19"/>
        <v>16250208</v>
      </c>
      <c r="P123" s="1241"/>
    </row>
    <row r="124" spans="2:16" ht="13.5" thickTop="1" x14ac:dyDescent="0.2"/>
    <row r="125" spans="2:16" x14ac:dyDescent="0.2">
      <c r="B125" s="1069" t="s">
        <v>653</v>
      </c>
    </row>
  </sheetData>
  <mergeCells count="6">
    <mergeCell ref="B101:O101"/>
    <mergeCell ref="B6:O6"/>
    <mergeCell ref="B29:O29"/>
    <mergeCell ref="B52:O52"/>
    <mergeCell ref="B75:O75"/>
    <mergeCell ref="B78:O78"/>
  </mergeCells>
  <hyperlinks>
    <hyperlink ref="B4" location="INDICE!C3" display="Volver al Indice"/>
  </hyperlinks>
  <printOptions horizontalCentered="1"/>
  <pageMargins left="0.19685039370078741" right="0.19685039370078741" top="0.98425196850393704" bottom="0.98425196850393704" header="0" footer="0"/>
  <pageSetup scale="93"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pageSetUpPr fitToPage="1"/>
  </sheetPr>
  <dimension ref="A1:P126"/>
  <sheetViews>
    <sheetView zoomScale="80" zoomScaleNormal="80" workbookViewId="0"/>
  </sheetViews>
  <sheetFormatPr baseColWidth="10" defaultColWidth="4.42578125" defaultRowHeight="12.75" x14ac:dyDescent="0.2"/>
  <cols>
    <col min="1" max="1" width="4.5703125" style="134" customWidth="1"/>
    <col min="2" max="2" width="41.7109375" style="1051" customWidth="1"/>
    <col min="3" max="3" width="12" style="134" bestFit="1" customWidth="1"/>
    <col min="4" max="10" width="12" style="506" bestFit="1" customWidth="1"/>
    <col min="11" max="11" width="12.42578125" style="506" bestFit="1" customWidth="1"/>
    <col min="12" max="12" width="8.140625" style="506" bestFit="1" customWidth="1"/>
    <col min="13" max="13" width="11" style="506" bestFit="1" customWidth="1"/>
    <col min="14" max="14" width="10.28515625" style="506" bestFit="1" customWidth="1"/>
    <col min="15" max="15" width="14.5703125" style="134" customWidth="1"/>
    <col min="16" max="16" width="12.85546875" style="506" customWidth="1"/>
    <col min="17" max="16384" width="4.42578125" style="134"/>
  </cols>
  <sheetData>
    <row r="1" spans="1:16" x14ac:dyDescent="0.2">
      <c r="B1" s="134" t="s">
        <v>9</v>
      </c>
    </row>
    <row r="2" spans="1:16" s="709" customFormat="1" ht="15" x14ac:dyDescent="0.2">
      <c r="A2" s="1070"/>
      <c r="B2" s="1211" t="s">
        <v>892</v>
      </c>
      <c r="C2" s="1211"/>
      <c r="D2" s="1211"/>
      <c r="E2" s="1211"/>
      <c r="F2" s="1211"/>
      <c r="G2" s="1211"/>
      <c r="H2" s="1211"/>
      <c r="I2" s="1211"/>
      <c r="J2" s="1211"/>
      <c r="K2" s="1211"/>
      <c r="L2" s="1211"/>
      <c r="M2" s="1211"/>
      <c r="N2" s="1211"/>
      <c r="O2" s="1211"/>
      <c r="P2" s="1244"/>
    </row>
    <row r="3" spans="1:16" s="709" customFormat="1" x14ac:dyDescent="0.2">
      <c r="A3" s="1070"/>
      <c r="B3" s="1212" t="s">
        <v>72</v>
      </c>
      <c r="C3" s="1212"/>
      <c r="D3" s="1212"/>
      <c r="E3" s="1212"/>
      <c r="F3" s="1212"/>
      <c r="G3" s="1212"/>
      <c r="H3" s="1212"/>
      <c r="I3" s="1212"/>
      <c r="J3" s="1212"/>
      <c r="K3" s="1212"/>
      <c r="L3" s="1212"/>
      <c r="M3" s="1212"/>
      <c r="N3" s="1212"/>
      <c r="O3" s="1212"/>
      <c r="P3" s="1244"/>
    </row>
    <row r="4" spans="1:16" s="709" customFormat="1" ht="13.5" thickBot="1" x14ac:dyDescent="0.25">
      <c r="A4" s="1070"/>
      <c r="B4" s="1213" t="s">
        <v>576</v>
      </c>
      <c r="C4" s="1213"/>
      <c r="D4" s="1213"/>
      <c r="E4" s="1213"/>
      <c r="F4" s="1213"/>
      <c r="G4" s="1213"/>
      <c r="H4" s="1213"/>
      <c r="I4" s="1213"/>
      <c r="J4" s="1213"/>
      <c r="K4" s="1213"/>
      <c r="L4" s="1213"/>
      <c r="M4" s="1213"/>
      <c r="N4" s="1213"/>
      <c r="O4" s="1213"/>
      <c r="P4" s="1244"/>
    </row>
    <row r="5" spans="1:16" ht="15.75" thickTop="1" x14ac:dyDescent="0.2">
      <c r="B5" s="1053" t="s">
        <v>869</v>
      </c>
      <c r="C5" s="1054" t="s">
        <v>0</v>
      </c>
      <c r="D5" s="1054" t="s">
        <v>1</v>
      </c>
      <c r="E5" s="1054" t="s">
        <v>2</v>
      </c>
      <c r="F5" s="1054" t="s">
        <v>3</v>
      </c>
      <c r="G5" s="1054" t="s">
        <v>4</v>
      </c>
      <c r="H5" s="1054" t="s">
        <v>10</v>
      </c>
      <c r="I5" s="1054" t="s">
        <v>5</v>
      </c>
      <c r="J5" s="1054" t="s">
        <v>6</v>
      </c>
      <c r="K5" s="1054" t="s">
        <v>7</v>
      </c>
      <c r="L5" s="1054" t="s">
        <v>8</v>
      </c>
      <c r="M5" s="1054" t="s">
        <v>11</v>
      </c>
      <c r="N5" s="1054" t="s">
        <v>12</v>
      </c>
      <c r="O5" s="1055" t="s">
        <v>39</v>
      </c>
    </row>
    <row r="6" spans="1:16" x14ac:dyDescent="0.2">
      <c r="B6" s="1210" t="s">
        <v>646</v>
      </c>
      <c r="C6" s="1210"/>
      <c r="D6" s="1210"/>
      <c r="E6" s="1210"/>
      <c r="F6" s="1210"/>
      <c r="G6" s="1210"/>
      <c r="H6" s="1210"/>
      <c r="I6" s="1210"/>
      <c r="J6" s="1210"/>
      <c r="K6" s="1210"/>
      <c r="L6" s="1210"/>
      <c r="M6" s="1210"/>
      <c r="N6" s="1210"/>
      <c r="O6" s="1210"/>
    </row>
    <row r="7" spans="1:16" x14ac:dyDescent="0.2">
      <c r="B7" s="1058" t="s">
        <v>647</v>
      </c>
      <c r="C7" s="640">
        <v>733824.50100000005</v>
      </c>
      <c r="D7" s="640">
        <v>707320.16400000011</v>
      </c>
      <c r="E7" s="640">
        <v>741668.022</v>
      </c>
      <c r="F7" s="640">
        <v>788962.33599999989</v>
      </c>
      <c r="G7" s="640">
        <v>778445.30599999987</v>
      </c>
      <c r="H7" s="640">
        <v>727103.78500000003</v>
      </c>
      <c r="I7" s="640">
        <v>777808.60199999984</v>
      </c>
      <c r="J7" s="640">
        <v>697147.07500000019</v>
      </c>
      <c r="K7" s="640">
        <v>702838.00199999986</v>
      </c>
      <c r="L7" s="640"/>
      <c r="M7" s="640"/>
      <c r="N7" s="640"/>
      <c r="O7" s="640"/>
    </row>
    <row r="8" spans="1:16" x14ac:dyDescent="0.2">
      <c r="B8" s="681" t="s">
        <v>870</v>
      </c>
      <c r="C8" s="501">
        <v>35161.052000000003</v>
      </c>
      <c r="D8" s="501">
        <v>30623.667000000001</v>
      </c>
      <c r="E8" s="501">
        <v>45113.401000000005</v>
      </c>
      <c r="F8" s="501">
        <v>30323.17</v>
      </c>
      <c r="G8" s="501">
        <v>29217.874999999996</v>
      </c>
      <c r="H8" s="501">
        <v>25527.735000000001</v>
      </c>
      <c r="I8" s="501">
        <v>17843.179999999997</v>
      </c>
      <c r="J8" s="501">
        <v>26535.558000000001</v>
      </c>
      <c r="K8" s="501">
        <v>28646.606000000003</v>
      </c>
      <c r="L8" s="501"/>
      <c r="M8" s="501"/>
      <c r="N8" s="501"/>
      <c r="O8" s="501"/>
    </row>
    <row r="9" spans="1:16" x14ac:dyDescent="0.2">
      <c r="B9" s="681" t="s">
        <v>871</v>
      </c>
      <c r="C9" s="501">
        <v>491084.69999999995</v>
      </c>
      <c r="D9" s="501">
        <v>413790.27199999994</v>
      </c>
      <c r="E9" s="501">
        <v>480709.908</v>
      </c>
      <c r="F9" s="501">
        <v>481314.57700000011</v>
      </c>
      <c r="G9" s="501">
        <v>524391.77999999991</v>
      </c>
      <c r="H9" s="501">
        <v>515062.33599999995</v>
      </c>
      <c r="I9" s="501">
        <v>522671.74400000001</v>
      </c>
      <c r="J9" s="501">
        <v>522758.821</v>
      </c>
      <c r="K9" s="501">
        <v>556521.40100000007</v>
      </c>
      <c r="L9" s="501"/>
      <c r="M9" s="501"/>
      <c r="N9" s="501"/>
      <c r="O9" s="501"/>
    </row>
    <row r="10" spans="1:16" x14ac:dyDescent="0.2">
      <c r="B10" s="681" t="s">
        <v>872</v>
      </c>
      <c r="C10" s="501">
        <v>6742.5480000000007</v>
      </c>
      <c r="D10" s="501">
        <v>7472.09</v>
      </c>
      <c r="E10" s="501">
        <v>5140.0920000000006</v>
      </c>
      <c r="F10" s="501">
        <v>3475.873</v>
      </c>
      <c r="G10" s="501">
        <v>3142.627</v>
      </c>
      <c r="H10" s="501">
        <v>4660.6270000000004</v>
      </c>
      <c r="I10" s="501">
        <v>2640.41</v>
      </c>
      <c r="J10" s="501"/>
      <c r="K10" s="501">
        <v>2177.2689999999998</v>
      </c>
      <c r="L10" s="501"/>
      <c r="M10" s="501"/>
      <c r="N10" s="501"/>
      <c r="O10" s="501"/>
    </row>
    <row r="11" spans="1:16" x14ac:dyDescent="0.2">
      <c r="B11" s="681" t="s">
        <v>873</v>
      </c>
      <c r="C11" s="501">
        <v>894174.897</v>
      </c>
      <c r="D11" s="501">
        <v>689969.09399999992</v>
      </c>
      <c r="E11" s="501">
        <v>766599.29399999988</v>
      </c>
      <c r="F11" s="501">
        <v>763020.69099999999</v>
      </c>
      <c r="G11" s="501">
        <v>730063.51500000013</v>
      </c>
      <c r="H11" s="501">
        <v>899530.3679999999</v>
      </c>
      <c r="I11" s="501">
        <v>931543.46399999992</v>
      </c>
      <c r="J11" s="501">
        <v>832075.5</v>
      </c>
      <c r="K11" s="501">
        <v>908673.64800000016</v>
      </c>
      <c r="L11" s="501"/>
      <c r="M11" s="501"/>
      <c r="N11" s="501"/>
      <c r="O11" s="501"/>
    </row>
    <row r="12" spans="1:16" x14ac:dyDescent="0.2">
      <c r="B12" s="681" t="s">
        <v>874</v>
      </c>
      <c r="C12" s="501">
        <v>310027.22600000002</v>
      </c>
      <c r="D12" s="501">
        <v>284976.359</v>
      </c>
      <c r="E12" s="501">
        <v>393906.97299999994</v>
      </c>
      <c r="F12" s="501">
        <v>402158.27299999999</v>
      </c>
      <c r="G12" s="501">
        <v>277651.353</v>
      </c>
      <c r="H12" s="501">
        <v>422315.77800000005</v>
      </c>
      <c r="I12" s="501">
        <v>315765.93400000001</v>
      </c>
      <c r="J12" s="501">
        <v>330159.21100000001</v>
      </c>
      <c r="K12" s="501">
        <v>366315.62700000004</v>
      </c>
      <c r="L12" s="501"/>
      <c r="M12" s="501"/>
      <c r="N12" s="501"/>
      <c r="O12" s="501"/>
    </row>
    <row r="13" spans="1:16" x14ac:dyDescent="0.2">
      <c r="B13" s="681" t="s">
        <v>875</v>
      </c>
      <c r="C13" s="501">
        <v>730252.18900000013</v>
      </c>
      <c r="D13" s="501">
        <v>631225.9090000001</v>
      </c>
      <c r="E13" s="501">
        <v>713871.51899999985</v>
      </c>
      <c r="F13" s="501">
        <v>648759.72499999998</v>
      </c>
      <c r="G13" s="501">
        <v>753413.55099999998</v>
      </c>
      <c r="H13" s="501">
        <v>736325.71300000011</v>
      </c>
      <c r="I13" s="501">
        <v>815564.28</v>
      </c>
      <c r="J13" s="501">
        <v>762507.79900000012</v>
      </c>
      <c r="K13" s="501">
        <v>822566.25100000005</v>
      </c>
      <c r="L13" s="501"/>
      <c r="M13" s="501"/>
      <c r="N13" s="501"/>
      <c r="O13" s="501"/>
    </row>
    <row r="14" spans="1:16" x14ac:dyDescent="0.2">
      <c r="B14" s="681" t="s">
        <v>876</v>
      </c>
      <c r="C14" s="501">
        <v>555.06200000000001</v>
      </c>
      <c r="D14" s="501">
        <v>504.60300000000001</v>
      </c>
      <c r="E14" s="501">
        <v>686.096</v>
      </c>
      <c r="F14" s="501">
        <v>1112.797</v>
      </c>
      <c r="G14" s="501"/>
      <c r="H14" s="501"/>
      <c r="I14" s="501"/>
      <c r="J14" s="501"/>
      <c r="K14" s="501">
        <v>1302.124</v>
      </c>
      <c r="L14" s="501"/>
      <c r="M14" s="501"/>
      <c r="N14" s="501"/>
      <c r="O14" s="501"/>
    </row>
    <row r="15" spans="1:16" x14ac:dyDescent="0.2">
      <c r="B15" s="681" t="s">
        <v>877</v>
      </c>
      <c r="C15" s="501">
        <v>2878.8150000000001</v>
      </c>
      <c r="D15" s="501">
        <v>1135.0940000000001</v>
      </c>
      <c r="E15" s="501">
        <v>905.11</v>
      </c>
      <c r="F15" s="501">
        <v>2350.0419999999999</v>
      </c>
      <c r="G15" s="501">
        <v>3760.8339999999998</v>
      </c>
      <c r="H15" s="501">
        <v>3146.9270000000001</v>
      </c>
      <c r="I15" s="501">
        <v>2718.0810000000001</v>
      </c>
      <c r="J15" s="501">
        <v>793.245</v>
      </c>
      <c r="K15" s="501">
        <v>1136.2070000000001</v>
      </c>
      <c r="L15" s="501"/>
      <c r="M15" s="501"/>
      <c r="N15" s="501"/>
      <c r="O15" s="501"/>
    </row>
    <row r="16" spans="1:16" x14ac:dyDescent="0.2">
      <c r="B16" s="681" t="s">
        <v>878</v>
      </c>
      <c r="C16" s="501">
        <v>7429.1409999999996</v>
      </c>
      <c r="D16" s="501">
        <v>4235.3670000000002</v>
      </c>
      <c r="E16" s="501">
        <v>2369.0659999999998</v>
      </c>
      <c r="F16" s="501">
        <v>2362.9250000000002</v>
      </c>
      <c r="G16" s="501">
        <v>3216.9389999999999</v>
      </c>
      <c r="H16" s="501">
        <v>4210.2</v>
      </c>
      <c r="I16" s="501">
        <v>3848.2139999999999</v>
      </c>
      <c r="J16" s="501">
        <v>2275.1590000000001</v>
      </c>
      <c r="K16" s="501">
        <v>6187.4350000000004</v>
      </c>
      <c r="L16" s="501"/>
      <c r="M16" s="501"/>
      <c r="N16" s="501"/>
      <c r="O16" s="501"/>
    </row>
    <row r="17" spans="2:15" x14ac:dyDescent="0.2">
      <c r="B17" s="681" t="s">
        <v>879</v>
      </c>
      <c r="C17" s="501">
        <v>545556.06600000011</v>
      </c>
      <c r="D17" s="501">
        <v>685802.14900000009</v>
      </c>
      <c r="E17" s="501">
        <v>644792.1889999999</v>
      </c>
      <c r="F17" s="501">
        <v>499466.97100000008</v>
      </c>
      <c r="G17" s="501">
        <v>545795.11400000006</v>
      </c>
      <c r="H17" s="501">
        <v>702916.79099999997</v>
      </c>
      <c r="I17" s="501">
        <v>844497.22899999993</v>
      </c>
      <c r="J17" s="501">
        <v>647776.06199999992</v>
      </c>
      <c r="K17" s="501">
        <v>672639.35400000005</v>
      </c>
      <c r="L17" s="501"/>
      <c r="M17" s="501"/>
      <c r="N17" s="501"/>
      <c r="O17" s="501"/>
    </row>
    <row r="18" spans="2:15" x14ac:dyDescent="0.2">
      <c r="B18" s="681" t="s">
        <v>880</v>
      </c>
      <c r="C18" s="501">
        <v>1729.588</v>
      </c>
      <c r="D18" s="501">
        <v>474.45</v>
      </c>
      <c r="E18" s="501"/>
      <c r="F18" s="501"/>
      <c r="G18" s="501"/>
      <c r="H18" s="501"/>
      <c r="I18" s="501"/>
      <c r="J18" s="501">
        <v>288.06599999999997</v>
      </c>
      <c r="K18" s="501">
        <v>2750.0059999999999</v>
      </c>
      <c r="L18" s="501"/>
      <c r="M18" s="501"/>
      <c r="N18" s="501"/>
      <c r="O18" s="501"/>
    </row>
    <row r="19" spans="2:15" x14ac:dyDescent="0.2">
      <c r="B19" s="681" t="s">
        <v>881</v>
      </c>
      <c r="C19" s="501"/>
      <c r="D19" s="501"/>
      <c r="E19" s="501"/>
      <c r="F19" s="501"/>
      <c r="G19" s="501">
        <v>2643.3870000000002</v>
      </c>
      <c r="H19" s="501">
        <v>611.73099999999999</v>
      </c>
      <c r="I19" s="501"/>
      <c r="J19" s="501"/>
      <c r="K19" s="501"/>
      <c r="L19" s="501"/>
      <c r="M19" s="501"/>
      <c r="N19" s="501"/>
      <c r="O19" s="501"/>
    </row>
    <row r="20" spans="2:15" x14ac:dyDescent="0.2">
      <c r="B20" s="681" t="s">
        <v>882</v>
      </c>
      <c r="C20" s="501">
        <v>160195.22800000003</v>
      </c>
      <c r="D20" s="501">
        <v>138690.81399999998</v>
      </c>
      <c r="E20" s="501">
        <v>176365.13000000003</v>
      </c>
      <c r="F20" s="501">
        <v>140013.12400000001</v>
      </c>
      <c r="G20" s="501">
        <v>136357.77499999999</v>
      </c>
      <c r="H20" s="501">
        <v>142671.47699999996</v>
      </c>
      <c r="I20" s="501">
        <v>141373.05699999997</v>
      </c>
      <c r="J20" s="501">
        <v>184154.56299999999</v>
      </c>
      <c r="K20" s="501">
        <v>141800.96400000001</v>
      </c>
      <c r="L20" s="501"/>
      <c r="M20" s="501"/>
      <c r="N20" s="501"/>
      <c r="O20" s="501"/>
    </row>
    <row r="21" spans="2:15" x14ac:dyDescent="0.2">
      <c r="B21" s="686" t="s">
        <v>883</v>
      </c>
      <c r="C21" s="643">
        <f>SUM(C8:C20)</f>
        <v>3185786.5120000001</v>
      </c>
      <c r="D21" s="643">
        <f>SUM(D8:D20)</f>
        <v>2888899.8679999998</v>
      </c>
      <c r="E21" s="643">
        <f t="shared" ref="E21:K21" si="0">SUM(E8:E20)</f>
        <v>3230458.7779999995</v>
      </c>
      <c r="F21" s="643">
        <f t="shared" si="0"/>
        <v>2974358.1679999996</v>
      </c>
      <c r="G21" s="643">
        <f t="shared" si="0"/>
        <v>3009654.7499999995</v>
      </c>
      <c r="H21" s="643">
        <f t="shared" si="0"/>
        <v>3456979.6830000007</v>
      </c>
      <c r="I21" s="643">
        <f t="shared" si="0"/>
        <v>3598465.5929999999</v>
      </c>
      <c r="J21" s="643">
        <f t="shared" si="0"/>
        <v>3309323.9840000002</v>
      </c>
      <c r="K21" s="643">
        <f t="shared" si="0"/>
        <v>3510716.8920000005</v>
      </c>
      <c r="L21" s="643"/>
      <c r="M21" s="643"/>
      <c r="N21" s="643"/>
      <c r="O21" s="643"/>
    </row>
    <row r="22" spans="2:15" x14ac:dyDescent="0.2">
      <c r="B22" s="681" t="s">
        <v>884</v>
      </c>
      <c r="C22" s="501">
        <v>182772.39500000005</v>
      </c>
      <c r="D22" s="501">
        <v>157073.16399999999</v>
      </c>
      <c r="E22" s="501">
        <v>208076.50500000003</v>
      </c>
      <c r="F22" s="501">
        <v>196475.90600000002</v>
      </c>
      <c r="G22" s="501">
        <v>181629.99899999998</v>
      </c>
      <c r="H22" s="501">
        <v>188484.02500000002</v>
      </c>
      <c r="I22" s="501">
        <v>187804.87299999996</v>
      </c>
      <c r="J22" s="501">
        <v>174124.43500000003</v>
      </c>
      <c r="K22" s="501">
        <v>156281.03800000003</v>
      </c>
      <c r="L22" s="501"/>
      <c r="M22" s="501"/>
      <c r="N22" s="501"/>
      <c r="O22" s="501"/>
    </row>
    <row r="23" spans="2:15" x14ac:dyDescent="0.2">
      <c r="B23" s="681" t="s">
        <v>885</v>
      </c>
      <c r="C23" s="501">
        <v>1178588.5350000001</v>
      </c>
      <c r="D23" s="501">
        <v>980023.6100000001</v>
      </c>
      <c r="E23" s="501">
        <v>1118972.9810000001</v>
      </c>
      <c r="F23" s="501">
        <v>1188619.2430000002</v>
      </c>
      <c r="G23" s="501">
        <v>1281884.9230000002</v>
      </c>
      <c r="H23" s="501">
        <v>1311668.3210000005</v>
      </c>
      <c r="I23" s="501">
        <v>1320454.4569999997</v>
      </c>
      <c r="J23" s="501">
        <v>1143915.4630000002</v>
      </c>
      <c r="K23" s="501">
        <v>1327351.3900000004</v>
      </c>
      <c r="L23" s="501"/>
      <c r="M23" s="501"/>
      <c r="N23" s="501"/>
      <c r="O23" s="501"/>
    </row>
    <row r="24" spans="2:15" x14ac:dyDescent="0.2">
      <c r="B24" s="681" t="s">
        <v>886</v>
      </c>
      <c r="C24" s="501">
        <v>55510.405999999995</v>
      </c>
      <c r="D24" s="501">
        <v>41222.42</v>
      </c>
      <c r="E24" s="501">
        <v>48712.665999999997</v>
      </c>
      <c r="F24" s="501">
        <v>43353.452999999987</v>
      </c>
      <c r="G24" s="501">
        <v>37591.496999999996</v>
      </c>
      <c r="H24" s="501">
        <v>47227.675999999999</v>
      </c>
      <c r="I24" s="501">
        <v>34425.445000000007</v>
      </c>
      <c r="J24" s="501">
        <v>36356.115000000005</v>
      </c>
      <c r="K24" s="501">
        <v>49615.052999999993</v>
      </c>
      <c r="L24" s="501"/>
      <c r="M24" s="501"/>
      <c r="N24" s="501"/>
      <c r="O24" s="501"/>
    </row>
    <row r="25" spans="2:15" x14ac:dyDescent="0.2">
      <c r="B25" s="681" t="s">
        <v>887</v>
      </c>
      <c r="C25" s="501">
        <v>515173.31000000011</v>
      </c>
      <c r="D25" s="501">
        <v>458831.30200000008</v>
      </c>
      <c r="E25" s="501">
        <v>478333.94399999996</v>
      </c>
      <c r="F25" s="501">
        <v>529696.58600000001</v>
      </c>
      <c r="G25" s="501">
        <v>535624.74399999995</v>
      </c>
      <c r="H25" s="501">
        <v>535388.86200000008</v>
      </c>
      <c r="I25" s="501">
        <v>564287.375</v>
      </c>
      <c r="J25" s="501">
        <v>567005.10899999994</v>
      </c>
      <c r="K25" s="501">
        <v>568525.33599999989</v>
      </c>
      <c r="L25" s="501"/>
      <c r="M25" s="501"/>
      <c r="N25" s="501"/>
      <c r="O25" s="501"/>
    </row>
    <row r="26" spans="2:15" x14ac:dyDescent="0.2">
      <c r="B26" s="681" t="s">
        <v>888</v>
      </c>
      <c r="C26" s="501">
        <v>179223.39499999996</v>
      </c>
      <c r="D26" s="501">
        <v>180678.75099999996</v>
      </c>
      <c r="E26" s="501">
        <v>161463.27099999998</v>
      </c>
      <c r="F26" s="501">
        <v>189939.78900000002</v>
      </c>
      <c r="G26" s="501">
        <v>184365.416</v>
      </c>
      <c r="H26" s="501">
        <v>188590.89200000005</v>
      </c>
      <c r="I26" s="501">
        <v>190972.39599999998</v>
      </c>
      <c r="J26" s="501">
        <v>140014.71</v>
      </c>
      <c r="K26" s="501">
        <v>251127.87600000002</v>
      </c>
      <c r="L26" s="501"/>
      <c r="M26" s="501"/>
      <c r="N26" s="501"/>
      <c r="O26" s="501"/>
    </row>
    <row r="27" spans="2:15" x14ac:dyDescent="0.2">
      <c r="B27" s="686" t="s">
        <v>889</v>
      </c>
      <c r="C27" s="643">
        <f>SUM(C22:C26)</f>
        <v>2111268.0410000002</v>
      </c>
      <c r="D27" s="643">
        <f t="shared" ref="D27:K27" si="1">SUM(D22:D26)</f>
        <v>1817829.2470000002</v>
      </c>
      <c r="E27" s="643">
        <f t="shared" si="1"/>
        <v>2015559.3670000001</v>
      </c>
      <c r="F27" s="643">
        <f t="shared" si="1"/>
        <v>2148084.977</v>
      </c>
      <c r="G27" s="643">
        <f t="shared" si="1"/>
        <v>2221096.5790000004</v>
      </c>
      <c r="H27" s="643">
        <f t="shared" si="1"/>
        <v>2271359.7760000005</v>
      </c>
      <c r="I27" s="643">
        <f t="shared" si="1"/>
        <v>2297944.5459999996</v>
      </c>
      <c r="J27" s="643">
        <f t="shared" si="1"/>
        <v>2061415.8320000002</v>
      </c>
      <c r="K27" s="643">
        <f t="shared" si="1"/>
        <v>2352900.6930000004</v>
      </c>
      <c r="L27" s="643"/>
      <c r="M27" s="643"/>
      <c r="N27" s="643"/>
      <c r="O27" s="643"/>
    </row>
    <row r="28" spans="2:15" x14ac:dyDescent="0.2">
      <c r="B28" s="1060" t="s">
        <v>34</v>
      </c>
      <c r="C28" s="645">
        <f>C27+C21+C7</f>
        <v>6030879.0540000005</v>
      </c>
      <c r="D28" s="645">
        <f t="shared" ref="D28:K28" si="2">D27+D21+D7</f>
        <v>5414049.2790000001</v>
      </c>
      <c r="E28" s="645">
        <f t="shared" si="2"/>
        <v>5987686.1669999994</v>
      </c>
      <c r="F28" s="645">
        <f t="shared" si="2"/>
        <v>5911405.4809999997</v>
      </c>
      <c r="G28" s="645">
        <f t="shared" si="2"/>
        <v>6009196.6349999998</v>
      </c>
      <c r="H28" s="645">
        <f t="shared" si="2"/>
        <v>6455443.2440000009</v>
      </c>
      <c r="I28" s="645">
        <f t="shared" si="2"/>
        <v>6674218.7409999995</v>
      </c>
      <c r="J28" s="645">
        <f t="shared" si="2"/>
        <v>6067886.8910000008</v>
      </c>
      <c r="K28" s="645">
        <f t="shared" si="2"/>
        <v>6566455.5870000012</v>
      </c>
      <c r="L28" s="645"/>
      <c r="M28" s="645"/>
      <c r="N28" s="645"/>
      <c r="O28" s="645"/>
    </row>
    <row r="29" spans="2:15" x14ac:dyDescent="0.2">
      <c r="B29" s="1207" t="s">
        <v>648</v>
      </c>
      <c r="C29" s="1207"/>
      <c r="D29" s="1207"/>
      <c r="E29" s="1207"/>
      <c r="F29" s="1207"/>
      <c r="G29" s="1207"/>
      <c r="H29" s="1207"/>
      <c r="I29" s="1207"/>
      <c r="J29" s="1207"/>
      <c r="K29" s="1207"/>
      <c r="L29" s="1207"/>
      <c r="M29" s="1207"/>
      <c r="N29" s="1207"/>
      <c r="O29" s="1207"/>
    </row>
    <row r="30" spans="2:15" x14ac:dyDescent="0.2">
      <c r="B30" s="1058" t="s">
        <v>647</v>
      </c>
      <c r="C30" s="647">
        <v>1272052.3390000002</v>
      </c>
      <c r="D30" s="647">
        <v>1236637.8929999999</v>
      </c>
      <c r="E30" s="647">
        <v>1370289.8590000004</v>
      </c>
      <c r="F30" s="647">
        <v>1462327.8250000002</v>
      </c>
      <c r="G30" s="647">
        <v>1493209.9740000002</v>
      </c>
      <c r="H30" s="647">
        <v>1326637.8680000002</v>
      </c>
      <c r="I30" s="647">
        <v>1383985.7050000001</v>
      </c>
      <c r="J30" s="647">
        <v>1406248.0410000002</v>
      </c>
      <c r="K30" s="647">
        <v>1379076.939</v>
      </c>
      <c r="L30" s="647"/>
      <c r="M30" s="647"/>
      <c r="N30" s="647"/>
      <c r="O30" s="647"/>
    </row>
    <row r="31" spans="2:15" x14ac:dyDescent="0.2">
      <c r="B31" s="681" t="s">
        <v>870</v>
      </c>
      <c r="C31" s="501">
        <v>69047.138000000006</v>
      </c>
      <c r="D31" s="501">
        <v>57231.118000000002</v>
      </c>
      <c r="E31" s="501">
        <v>57717.231</v>
      </c>
      <c r="F31" s="501">
        <v>48869.835999999996</v>
      </c>
      <c r="G31" s="501">
        <v>80765.606</v>
      </c>
      <c r="H31" s="501">
        <v>70138.705000000002</v>
      </c>
      <c r="I31" s="501">
        <v>63510.990000000005</v>
      </c>
      <c r="J31" s="501">
        <v>56686.22</v>
      </c>
      <c r="K31" s="501">
        <v>41057.258000000002</v>
      </c>
      <c r="L31" s="505"/>
      <c r="M31" s="505"/>
      <c r="N31" s="505"/>
      <c r="O31" s="505"/>
    </row>
    <row r="32" spans="2:15" x14ac:dyDescent="0.2">
      <c r="B32" s="681" t="s">
        <v>871</v>
      </c>
      <c r="C32" s="501">
        <v>919602.72000000009</v>
      </c>
      <c r="D32" s="501">
        <v>825533.75099999981</v>
      </c>
      <c r="E32" s="501">
        <v>892986.55</v>
      </c>
      <c r="F32" s="501">
        <v>886341.55699999991</v>
      </c>
      <c r="G32" s="501">
        <v>988622.34300000023</v>
      </c>
      <c r="H32" s="501">
        <v>1083698.3739999998</v>
      </c>
      <c r="I32" s="501">
        <v>1002132.9280000001</v>
      </c>
      <c r="J32" s="501">
        <v>983358.63100000017</v>
      </c>
      <c r="K32" s="501">
        <v>995394.6649999998</v>
      </c>
      <c r="L32" s="505"/>
      <c r="M32" s="505"/>
      <c r="N32" s="505"/>
      <c r="O32" s="505"/>
    </row>
    <row r="33" spans="2:15" x14ac:dyDescent="0.2">
      <c r="B33" s="681" t="s">
        <v>872</v>
      </c>
      <c r="C33" s="501">
        <v>11627.223</v>
      </c>
      <c r="D33" s="501">
        <v>12366.101999999999</v>
      </c>
      <c r="E33" s="501">
        <v>14405.26</v>
      </c>
      <c r="F33" s="501">
        <v>13601.963</v>
      </c>
      <c r="G33" s="501">
        <v>12180.298000000001</v>
      </c>
      <c r="H33" s="501">
        <v>7019.1729999999998</v>
      </c>
      <c r="I33" s="501">
        <v>5751.6019999999999</v>
      </c>
      <c r="J33" s="501">
        <v>9236.378999999999</v>
      </c>
      <c r="K33" s="501">
        <v>3878.0540000000001</v>
      </c>
      <c r="L33" s="501"/>
      <c r="M33" s="501"/>
      <c r="N33" s="501"/>
      <c r="O33" s="501"/>
    </row>
    <row r="34" spans="2:15" x14ac:dyDescent="0.2">
      <c r="B34" s="681" t="s">
        <v>873</v>
      </c>
      <c r="C34" s="501">
        <v>1535342.7439999992</v>
      </c>
      <c r="D34" s="501">
        <v>1377871.936</v>
      </c>
      <c r="E34" s="501">
        <v>1556614.0289999999</v>
      </c>
      <c r="F34" s="501">
        <v>1612444.4100000001</v>
      </c>
      <c r="G34" s="501">
        <v>1484387.0219999996</v>
      </c>
      <c r="H34" s="501">
        <v>1522628.5659999999</v>
      </c>
      <c r="I34" s="501">
        <v>1559232.057</v>
      </c>
      <c r="J34" s="501">
        <v>1496426.7589999996</v>
      </c>
      <c r="K34" s="501">
        <v>1445007.0520000001</v>
      </c>
      <c r="L34" s="501"/>
      <c r="M34" s="501"/>
      <c r="N34" s="501"/>
      <c r="O34" s="501"/>
    </row>
    <row r="35" spans="2:15" ht="12.75" customHeight="1" x14ac:dyDescent="0.2">
      <c r="B35" s="681" t="s">
        <v>874</v>
      </c>
      <c r="C35" s="501">
        <v>679097.50900000008</v>
      </c>
      <c r="D35" s="501">
        <v>712960.55200000003</v>
      </c>
      <c r="E35" s="501">
        <v>805708.60800000024</v>
      </c>
      <c r="F35" s="501">
        <v>919680.43499999994</v>
      </c>
      <c r="G35" s="501">
        <v>669025.31000000017</v>
      </c>
      <c r="H35" s="501">
        <v>934238.38399999985</v>
      </c>
      <c r="I35" s="501">
        <v>723111.49300000013</v>
      </c>
      <c r="J35" s="501">
        <v>750872.50699999998</v>
      </c>
      <c r="K35" s="501">
        <v>824478.65</v>
      </c>
      <c r="L35" s="501"/>
      <c r="M35" s="501"/>
      <c r="N35" s="501"/>
      <c r="O35" s="501"/>
    </row>
    <row r="36" spans="2:15" x14ac:dyDescent="0.2">
      <c r="B36" s="681" t="s">
        <v>875</v>
      </c>
      <c r="C36" s="501">
        <v>1407940.9009999998</v>
      </c>
      <c r="D36" s="501">
        <v>1243824.3300000003</v>
      </c>
      <c r="E36" s="501">
        <v>1390215.0180000004</v>
      </c>
      <c r="F36" s="501">
        <v>1339008.423</v>
      </c>
      <c r="G36" s="501">
        <v>1392254.1509999998</v>
      </c>
      <c r="H36" s="501">
        <v>1356621.1020000002</v>
      </c>
      <c r="I36" s="501">
        <v>1439682.0190000001</v>
      </c>
      <c r="J36" s="501">
        <v>1523288.1839999999</v>
      </c>
      <c r="K36" s="501">
        <v>1448807.6359999997</v>
      </c>
      <c r="L36" s="501"/>
      <c r="M36" s="501"/>
      <c r="N36" s="501"/>
      <c r="O36" s="501"/>
    </row>
    <row r="37" spans="2:15" x14ac:dyDescent="0.2">
      <c r="B37" s="681" t="s">
        <v>876</v>
      </c>
      <c r="C37" s="501">
        <v>969.96100000000001</v>
      </c>
      <c r="D37" s="501">
        <v>284.93700000000001</v>
      </c>
      <c r="E37" s="501">
        <v>1345.7729999999999</v>
      </c>
      <c r="F37" s="501">
        <v>2309.7080000000001</v>
      </c>
      <c r="G37" s="501">
        <v>2789.93</v>
      </c>
      <c r="H37" s="501">
        <v>1668.934</v>
      </c>
      <c r="I37" s="501">
        <v>771.62699999999995</v>
      </c>
      <c r="J37" s="501"/>
      <c r="K37" s="501"/>
      <c r="L37" s="501"/>
      <c r="M37" s="501"/>
      <c r="N37" s="501"/>
      <c r="O37" s="501"/>
    </row>
    <row r="38" spans="2:15" x14ac:dyDescent="0.2">
      <c r="B38" s="681" t="s">
        <v>877</v>
      </c>
      <c r="C38" s="501">
        <v>3709.1030000000001</v>
      </c>
      <c r="D38" s="501">
        <v>4403.3019999999997</v>
      </c>
      <c r="E38" s="501">
        <v>3903.4540000000002</v>
      </c>
      <c r="F38" s="501">
        <v>3137.8850000000002</v>
      </c>
      <c r="G38" s="501">
        <v>2928.1289999999999</v>
      </c>
      <c r="H38" s="501">
        <v>3935.4630000000002</v>
      </c>
      <c r="I38" s="501">
        <v>7112.982</v>
      </c>
      <c r="J38" s="501">
        <v>8381.7960000000003</v>
      </c>
      <c r="K38" s="501">
        <v>5481.8379999999997</v>
      </c>
      <c r="L38" s="501"/>
      <c r="M38" s="501"/>
      <c r="N38" s="501"/>
      <c r="O38" s="501"/>
    </row>
    <row r="39" spans="2:15" x14ac:dyDescent="0.2">
      <c r="B39" s="681" t="s">
        <v>878</v>
      </c>
      <c r="C39" s="501">
        <v>12079.504000000001</v>
      </c>
      <c r="D39" s="501">
        <v>13156.542000000001</v>
      </c>
      <c r="E39" s="501">
        <v>10237.483</v>
      </c>
      <c r="F39" s="501">
        <v>6386.2619999999997</v>
      </c>
      <c r="G39" s="501">
        <v>4880.5079999999998</v>
      </c>
      <c r="H39" s="501">
        <v>4748.2160000000003</v>
      </c>
      <c r="I39" s="501">
        <v>4430.4390000000003</v>
      </c>
      <c r="J39" s="501">
        <v>8437.1260000000002</v>
      </c>
      <c r="K39" s="501">
        <v>5662.1369999999997</v>
      </c>
      <c r="L39" s="501"/>
      <c r="M39" s="501"/>
      <c r="N39" s="501"/>
      <c r="O39" s="501"/>
    </row>
    <row r="40" spans="2:15" x14ac:dyDescent="0.2">
      <c r="B40" s="681" t="s">
        <v>879</v>
      </c>
      <c r="C40" s="501">
        <v>1020111.2339999998</v>
      </c>
      <c r="D40" s="501">
        <v>1237848.247</v>
      </c>
      <c r="E40" s="501">
        <v>1192798.2320000001</v>
      </c>
      <c r="F40" s="501">
        <v>955767.12599999993</v>
      </c>
      <c r="G40" s="501">
        <v>1147584.9090000002</v>
      </c>
      <c r="H40" s="501">
        <v>1275068.9649999999</v>
      </c>
      <c r="I40" s="501">
        <v>1524946.156</v>
      </c>
      <c r="J40" s="501">
        <v>1043135.905</v>
      </c>
      <c r="K40" s="501">
        <v>1194517.1419999998</v>
      </c>
      <c r="L40" s="501"/>
      <c r="M40" s="501"/>
      <c r="N40" s="501"/>
      <c r="O40" s="501"/>
    </row>
    <row r="41" spans="2:15" x14ac:dyDescent="0.2">
      <c r="B41" s="681" t="s">
        <v>880</v>
      </c>
      <c r="C41" s="501"/>
      <c r="D41" s="501">
        <v>474.45</v>
      </c>
      <c r="E41" s="501">
        <v>1624.155</v>
      </c>
      <c r="F41" s="501">
        <v>1581.501</v>
      </c>
      <c r="G41" s="501">
        <v>738.03300000000002</v>
      </c>
      <c r="H41" s="501"/>
      <c r="I41" s="501"/>
      <c r="J41" s="501"/>
      <c r="K41" s="501"/>
      <c r="L41" s="501"/>
      <c r="M41" s="501"/>
      <c r="N41" s="501"/>
      <c r="O41" s="501"/>
    </row>
    <row r="42" spans="2:15" x14ac:dyDescent="0.2">
      <c r="B42" s="681" t="s">
        <v>881</v>
      </c>
      <c r="C42" s="501"/>
      <c r="D42" s="501"/>
      <c r="E42" s="501"/>
      <c r="F42" s="501"/>
      <c r="G42" s="501"/>
      <c r="H42" s="501">
        <v>1781.835</v>
      </c>
      <c r="I42" s="501">
        <v>2394.3029999999999</v>
      </c>
      <c r="J42" s="501">
        <v>1611.7270000000001</v>
      </c>
      <c r="K42" s="501"/>
      <c r="L42" s="501"/>
      <c r="M42" s="501"/>
      <c r="N42" s="501"/>
      <c r="O42" s="501"/>
    </row>
    <row r="43" spans="2:15" x14ac:dyDescent="0.2">
      <c r="B43" s="681" t="s">
        <v>882</v>
      </c>
      <c r="C43" s="501">
        <v>273599.46100000001</v>
      </c>
      <c r="D43" s="501">
        <v>258661.91099999999</v>
      </c>
      <c r="E43" s="501">
        <v>284465.55900000001</v>
      </c>
      <c r="F43" s="501">
        <v>311805.00199999998</v>
      </c>
      <c r="G43" s="501">
        <v>324528.402</v>
      </c>
      <c r="H43" s="501">
        <v>328868.554</v>
      </c>
      <c r="I43" s="501">
        <v>282762.79300000006</v>
      </c>
      <c r="J43" s="501">
        <v>283346.37200000003</v>
      </c>
      <c r="K43" s="501">
        <v>286673.33800000005</v>
      </c>
      <c r="L43" s="501"/>
      <c r="M43" s="501"/>
      <c r="N43" s="501"/>
      <c r="O43" s="501"/>
    </row>
    <row r="44" spans="2:15" x14ac:dyDescent="0.2">
      <c r="B44" s="686" t="s">
        <v>883</v>
      </c>
      <c r="C44" s="643">
        <f>SUM(C31:C43)</f>
        <v>5933127.4979999997</v>
      </c>
      <c r="D44" s="643">
        <f t="shared" ref="D44:K44" si="3">SUM(D31:D43)</f>
        <v>5744617.1780000003</v>
      </c>
      <c r="E44" s="643">
        <f t="shared" si="3"/>
        <v>6212021.3520000009</v>
      </c>
      <c r="F44" s="643">
        <f t="shared" si="3"/>
        <v>6100934.108</v>
      </c>
      <c r="G44" s="643">
        <f t="shared" si="3"/>
        <v>6110684.6409999989</v>
      </c>
      <c r="H44" s="643">
        <f t="shared" si="3"/>
        <v>6590416.2709999997</v>
      </c>
      <c r="I44" s="643">
        <f t="shared" si="3"/>
        <v>6615839.3890000023</v>
      </c>
      <c r="J44" s="643">
        <f t="shared" si="3"/>
        <v>6164781.6060000006</v>
      </c>
      <c r="K44" s="643">
        <f t="shared" si="3"/>
        <v>6250957.7700000005</v>
      </c>
      <c r="L44" s="502"/>
      <c r="M44" s="502"/>
      <c r="N44" s="502"/>
      <c r="O44" s="502"/>
    </row>
    <row r="45" spans="2:15" x14ac:dyDescent="0.2">
      <c r="B45" s="681" t="s">
        <v>884</v>
      </c>
      <c r="C45" s="501">
        <v>292557.359</v>
      </c>
      <c r="D45" s="501">
        <v>299297.49099999992</v>
      </c>
      <c r="E45" s="501">
        <v>340930.03100000002</v>
      </c>
      <c r="F45" s="501">
        <v>331425.75100000005</v>
      </c>
      <c r="G45" s="501">
        <v>365331.61300000001</v>
      </c>
      <c r="H45" s="501">
        <v>386772.81999999995</v>
      </c>
      <c r="I45" s="501">
        <v>343216.18300000002</v>
      </c>
      <c r="J45" s="501">
        <v>350400.93699999992</v>
      </c>
      <c r="K45" s="501">
        <v>301838.59399999998</v>
      </c>
      <c r="L45" s="501"/>
      <c r="M45" s="501"/>
      <c r="N45" s="501"/>
      <c r="O45" s="501"/>
    </row>
    <row r="46" spans="2:15" x14ac:dyDescent="0.2">
      <c r="B46" s="681" t="s">
        <v>885</v>
      </c>
      <c r="C46" s="501">
        <v>1998086.9850000008</v>
      </c>
      <c r="D46" s="501">
        <v>1667175.1530000006</v>
      </c>
      <c r="E46" s="501">
        <v>1992251.2969999998</v>
      </c>
      <c r="F46" s="501">
        <v>2228187.077</v>
      </c>
      <c r="G46" s="501">
        <v>2347587.3699999996</v>
      </c>
      <c r="H46" s="501">
        <v>2455873.6480000005</v>
      </c>
      <c r="I46" s="501">
        <v>2497723.3050000002</v>
      </c>
      <c r="J46" s="501">
        <v>2216712.293000001</v>
      </c>
      <c r="K46" s="501">
        <v>2471105.0880000005</v>
      </c>
      <c r="L46" s="505"/>
      <c r="M46" s="505"/>
      <c r="N46" s="505"/>
      <c r="O46" s="505"/>
    </row>
    <row r="47" spans="2:15" x14ac:dyDescent="0.2">
      <c r="B47" s="681" t="s">
        <v>886</v>
      </c>
      <c r="C47" s="501">
        <v>86877.563999999998</v>
      </c>
      <c r="D47" s="501">
        <v>70830.684000000008</v>
      </c>
      <c r="E47" s="501">
        <v>89343.467999999979</v>
      </c>
      <c r="F47" s="501">
        <v>94655.487999999998</v>
      </c>
      <c r="G47" s="501">
        <v>76576.735000000001</v>
      </c>
      <c r="H47" s="501">
        <v>91335.282999999996</v>
      </c>
      <c r="I47" s="501">
        <v>80525.149000000005</v>
      </c>
      <c r="J47" s="501">
        <v>84390.001000000004</v>
      </c>
      <c r="K47" s="501">
        <v>69876.859999999986</v>
      </c>
      <c r="L47" s="501"/>
      <c r="M47" s="501"/>
      <c r="N47" s="501"/>
      <c r="O47" s="501"/>
    </row>
    <row r="48" spans="2:15" x14ac:dyDescent="0.2">
      <c r="B48" s="681" t="s">
        <v>887</v>
      </c>
      <c r="C48" s="501">
        <v>945008.3959999996</v>
      </c>
      <c r="D48" s="501">
        <v>838663.99899999984</v>
      </c>
      <c r="E48" s="501">
        <v>886012.50800000015</v>
      </c>
      <c r="F48" s="501">
        <v>985452.89499999967</v>
      </c>
      <c r="G48" s="501">
        <v>973195.34699999983</v>
      </c>
      <c r="H48" s="501">
        <v>987666.10400000017</v>
      </c>
      <c r="I48" s="501">
        <v>1060496.3409999998</v>
      </c>
      <c r="J48" s="501">
        <v>1023766.2880000001</v>
      </c>
      <c r="K48" s="501">
        <v>967525.33299999987</v>
      </c>
      <c r="L48" s="501"/>
      <c r="M48" s="501"/>
      <c r="N48" s="501"/>
      <c r="O48" s="501"/>
    </row>
    <row r="49" spans="2:15" x14ac:dyDescent="0.2">
      <c r="B49" s="681" t="s">
        <v>888</v>
      </c>
      <c r="C49" s="501">
        <v>281590.1920000001</v>
      </c>
      <c r="D49" s="501">
        <v>318151.092</v>
      </c>
      <c r="E49" s="501">
        <v>340685.34100000013</v>
      </c>
      <c r="F49" s="501">
        <v>340438.81000000006</v>
      </c>
      <c r="G49" s="501">
        <v>343147.58699999994</v>
      </c>
      <c r="H49" s="501">
        <v>381139.20400000014</v>
      </c>
      <c r="I49" s="501">
        <v>336303.90499999997</v>
      </c>
      <c r="J49" s="501">
        <v>154240.83000000005</v>
      </c>
      <c r="K49" s="501">
        <v>554420.25100000005</v>
      </c>
      <c r="L49" s="501"/>
      <c r="M49" s="501"/>
      <c r="N49" s="501"/>
      <c r="O49" s="501"/>
    </row>
    <row r="50" spans="2:15" x14ac:dyDescent="0.2">
      <c r="B50" s="686" t="s">
        <v>889</v>
      </c>
      <c r="C50" s="643">
        <f>SUM(C45:C49)</f>
        <v>3604120.4960000007</v>
      </c>
      <c r="D50" s="643">
        <f t="shared" ref="D50:K50" si="4">SUM(D45:D49)</f>
        <v>3194118.4190000007</v>
      </c>
      <c r="E50" s="643">
        <f t="shared" si="4"/>
        <v>3649222.6449999996</v>
      </c>
      <c r="F50" s="643">
        <f t="shared" si="4"/>
        <v>3980160.0209999997</v>
      </c>
      <c r="G50" s="643">
        <f t="shared" si="4"/>
        <v>4105838.6519999993</v>
      </c>
      <c r="H50" s="643">
        <f t="shared" si="4"/>
        <v>4302787.0590000004</v>
      </c>
      <c r="I50" s="643">
        <f t="shared" si="4"/>
        <v>4318264.8830000004</v>
      </c>
      <c r="J50" s="643">
        <f t="shared" si="4"/>
        <v>3829510.3490000013</v>
      </c>
      <c r="K50" s="643">
        <f t="shared" si="4"/>
        <v>4364766.1260000002</v>
      </c>
      <c r="L50" s="502"/>
      <c r="M50" s="502"/>
      <c r="N50" s="502"/>
      <c r="O50" s="502"/>
    </row>
    <row r="51" spans="2:15" x14ac:dyDescent="0.2">
      <c r="B51" s="1061" t="s">
        <v>34</v>
      </c>
      <c r="C51" s="652">
        <f>C50+C44+C30</f>
        <v>10809300.333000001</v>
      </c>
      <c r="D51" s="652">
        <f t="shared" ref="D51:K51" si="5">D50+D44+D30</f>
        <v>10175373.49</v>
      </c>
      <c r="E51" s="652">
        <f t="shared" si="5"/>
        <v>11231533.856000002</v>
      </c>
      <c r="F51" s="652">
        <f t="shared" si="5"/>
        <v>11543421.954</v>
      </c>
      <c r="G51" s="652">
        <f t="shared" si="5"/>
        <v>11709733.266999997</v>
      </c>
      <c r="H51" s="652">
        <f t="shared" si="5"/>
        <v>12219841.198000001</v>
      </c>
      <c r="I51" s="652">
        <f t="shared" si="5"/>
        <v>12318089.977000004</v>
      </c>
      <c r="J51" s="652">
        <f t="shared" si="5"/>
        <v>11400539.996000003</v>
      </c>
      <c r="K51" s="652">
        <f t="shared" si="5"/>
        <v>11994800.835000001</v>
      </c>
      <c r="L51" s="670"/>
      <c r="M51" s="670"/>
      <c r="N51" s="670"/>
      <c r="O51" s="670"/>
    </row>
    <row r="52" spans="2:15" x14ac:dyDescent="0.2">
      <c r="B52" s="1207" t="s">
        <v>649</v>
      </c>
      <c r="C52" s="1207"/>
      <c r="D52" s="1207"/>
      <c r="E52" s="1207"/>
      <c r="F52" s="1207"/>
      <c r="G52" s="1207"/>
      <c r="H52" s="1207"/>
      <c r="I52" s="1207"/>
      <c r="J52" s="1207"/>
      <c r="K52" s="1207"/>
      <c r="L52" s="1207"/>
      <c r="M52" s="1207"/>
      <c r="N52" s="1207"/>
      <c r="O52" s="1207"/>
    </row>
    <row r="53" spans="2:15" x14ac:dyDescent="0.2">
      <c r="B53" s="678" t="s">
        <v>647</v>
      </c>
      <c r="C53" s="647">
        <v>1279550.2000000002</v>
      </c>
      <c r="D53" s="647">
        <v>1316102.0020000001</v>
      </c>
      <c r="E53" s="647">
        <v>1144472.7930000001</v>
      </c>
      <c r="F53" s="647">
        <v>1534446.1769999999</v>
      </c>
      <c r="G53" s="647">
        <v>1821040.9669999999</v>
      </c>
      <c r="H53" s="647">
        <v>1511259.1199999999</v>
      </c>
      <c r="I53" s="647">
        <v>1515736.96</v>
      </c>
      <c r="J53" s="647">
        <v>1382303.5109999999</v>
      </c>
      <c r="K53" s="647">
        <v>1749064.7930000001</v>
      </c>
      <c r="L53" s="647"/>
      <c r="M53" s="647"/>
      <c r="N53" s="647"/>
      <c r="O53" s="647"/>
    </row>
    <row r="54" spans="2:15" x14ac:dyDescent="0.2">
      <c r="B54" s="681" t="s">
        <v>870</v>
      </c>
      <c r="C54" s="501">
        <v>53825.500000000007</v>
      </c>
      <c r="D54" s="501">
        <v>45029.841999999997</v>
      </c>
      <c r="E54" s="501">
        <v>51650.480999999992</v>
      </c>
      <c r="F54" s="501">
        <v>55061.244000000006</v>
      </c>
      <c r="G54" s="501">
        <v>80469.019</v>
      </c>
      <c r="H54" s="501">
        <v>62659.457999999999</v>
      </c>
      <c r="I54" s="501">
        <v>73003.119000000006</v>
      </c>
      <c r="J54" s="501">
        <v>81024.290999999997</v>
      </c>
      <c r="K54" s="501">
        <v>84722.956999999995</v>
      </c>
      <c r="L54" s="505"/>
      <c r="M54" s="505"/>
      <c r="N54" s="505"/>
      <c r="O54" s="505"/>
    </row>
    <row r="55" spans="2:15" x14ac:dyDescent="0.2">
      <c r="B55" s="681" t="s">
        <v>871</v>
      </c>
      <c r="C55" s="501">
        <v>917788.46999999986</v>
      </c>
      <c r="D55" s="501">
        <v>827044.74799999991</v>
      </c>
      <c r="E55" s="501">
        <v>829839.30300000019</v>
      </c>
      <c r="F55" s="501">
        <v>841575.54799999984</v>
      </c>
      <c r="G55" s="501">
        <v>922627.44999999984</v>
      </c>
      <c r="H55" s="501">
        <v>1037672.257</v>
      </c>
      <c r="I55" s="501">
        <v>1002805.7270000002</v>
      </c>
      <c r="J55" s="501">
        <v>1012752.4050000001</v>
      </c>
      <c r="K55" s="501">
        <v>988845.97599999979</v>
      </c>
      <c r="L55" s="505"/>
      <c r="M55" s="505"/>
      <c r="N55" s="505"/>
      <c r="O55" s="505"/>
    </row>
    <row r="56" spans="2:15" x14ac:dyDescent="0.2">
      <c r="B56" s="681" t="s">
        <v>872</v>
      </c>
      <c r="C56" s="501">
        <v>4702.9380000000001</v>
      </c>
      <c r="D56" s="501">
        <v>11330.550999999999</v>
      </c>
      <c r="E56" s="501">
        <v>10256.226000000001</v>
      </c>
      <c r="F56" s="501">
        <v>13485.444</v>
      </c>
      <c r="G56" s="501">
        <v>14060.428</v>
      </c>
      <c r="H56" s="501">
        <v>14977.798999999999</v>
      </c>
      <c r="I56" s="501">
        <v>13305.207</v>
      </c>
      <c r="J56" s="501">
        <v>12251.019</v>
      </c>
      <c r="K56" s="501">
        <v>7886.5719999999992</v>
      </c>
      <c r="L56" s="501"/>
      <c r="M56" s="501"/>
      <c r="N56" s="501"/>
      <c r="O56" s="501"/>
    </row>
    <row r="57" spans="2:15" x14ac:dyDescent="0.2">
      <c r="B57" s="681" t="s">
        <v>873</v>
      </c>
      <c r="C57" s="501">
        <v>1716920.993</v>
      </c>
      <c r="D57" s="501">
        <v>1552393.568</v>
      </c>
      <c r="E57" s="501">
        <v>1694520.4539999994</v>
      </c>
      <c r="F57" s="501">
        <v>1572580.7049999998</v>
      </c>
      <c r="G57" s="501">
        <v>1624140.1220000002</v>
      </c>
      <c r="H57" s="501">
        <v>1618257.5059999998</v>
      </c>
      <c r="I57" s="501">
        <v>1705798.5459999999</v>
      </c>
      <c r="J57" s="501">
        <v>1626620.1000000003</v>
      </c>
      <c r="K57" s="501">
        <v>1603191.6739999999</v>
      </c>
      <c r="L57" s="501"/>
      <c r="M57" s="501"/>
      <c r="N57" s="501"/>
      <c r="O57" s="501"/>
    </row>
    <row r="58" spans="2:15" x14ac:dyDescent="0.2">
      <c r="B58" s="681" t="s">
        <v>874</v>
      </c>
      <c r="C58" s="501">
        <v>642339.5689999999</v>
      </c>
      <c r="D58" s="501">
        <v>718292.22400000005</v>
      </c>
      <c r="E58" s="501">
        <v>810274.22499999998</v>
      </c>
      <c r="F58" s="501">
        <v>878278.53700000001</v>
      </c>
      <c r="G58" s="501">
        <v>590447.50399999996</v>
      </c>
      <c r="H58" s="501">
        <v>1033035.1199999999</v>
      </c>
      <c r="I58" s="501">
        <v>715652.09600000002</v>
      </c>
      <c r="J58" s="501">
        <v>734237.88100000017</v>
      </c>
      <c r="K58" s="501">
        <v>888228.50999999989</v>
      </c>
      <c r="L58" s="501"/>
      <c r="M58" s="501"/>
      <c r="N58" s="501"/>
      <c r="O58" s="501"/>
    </row>
    <row r="59" spans="2:15" x14ac:dyDescent="0.2">
      <c r="B59" s="681" t="s">
        <v>875</v>
      </c>
      <c r="C59" s="501">
        <v>1342035.0270000002</v>
      </c>
      <c r="D59" s="501">
        <v>1228771.9589999998</v>
      </c>
      <c r="E59" s="501">
        <v>1301362.0750000002</v>
      </c>
      <c r="F59" s="501">
        <v>1425313.2000000004</v>
      </c>
      <c r="G59" s="501">
        <v>1472929.246</v>
      </c>
      <c r="H59" s="501">
        <v>1482068.0589999997</v>
      </c>
      <c r="I59" s="501">
        <v>1541053.7969999998</v>
      </c>
      <c r="J59" s="501">
        <v>1395271.04</v>
      </c>
      <c r="K59" s="501">
        <v>1382828.6610000003</v>
      </c>
      <c r="L59" s="501"/>
      <c r="M59" s="501"/>
      <c r="N59" s="501"/>
      <c r="O59" s="501"/>
    </row>
    <row r="60" spans="2:15" x14ac:dyDescent="0.2">
      <c r="B60" s="681" t="s">
        <v>876</v>
      </c>
      <c r="C60" s="501">
        <v>347.84800000000001</v>
      </c>
      <c r="D60" s="501">
        <v>1107.329</v>
      </c>
      <c r="E60" s="501">
        <v>1317.9770000000001</v>
      </c>
      <c r="F60" s="501">
        <v>823.37300000000005</v>
      </c>
      <c r="G60" s="501">
        <v>782.31200000000001</v>
      </c>
      <c r="H60" s="501">
        <v>1514.06</v>
      </c>
      <c r="I60" s="501">
        <v>1788.809</v>
      </c>
      <c r="J60" s="501">
        <v>1822.5930000000001</v>
      </c>
      <c r="K60" s="501">
        <v>1157.538</v>
      </c>
      <c r="L60" s="501"/>
      <c r="M60" s="501"/>
      <c r="N60" s="501"/>
      <c r="O60" s="501"/>
    </row>
    <row r="61" spans="2:15" x14ac:dyDescent="0.2">
      <c r="B61" s="681" t="s">
        <v>877</v>
      </c>
      <c r="C61" s="501">
        <v>6114.692</v>
      </c>
      <c r="D61" s="501">
        <v>3161.8429999999998</v>
      </c>
      <c r="E61" s="501">
        <v>5599.4160000000002</v>
      </c>
      <c r="F61" s="501">
        <v>3904.7379999999998</v>
      </c>
      <c r="G61" s="501">
        <v>4218.9269999999997</v>
      </c>
      <c r="H61" s="501">
        <v>3420.5340000000001</v>
      </c>
      <c r="I61" s="501">
        <v>2896.0239999999999</v>
      </c>
      <c r="J61" s="501">
        <v>3531.47</v>
      </c>
      <c r="K61" s="501">
        <v>5497.5730000000003</v>
      </c>
      <c r="L61" s="501"/>
      <c r="M61" s="501"/>
      <c r="N61" s="501"/>
      <c r="O61" s="501"/>
    </row>
    <row r="62" spans="2:15" x14ac:dyDescent="0.2">
      <c r="B62" s="681" t="s">
        <v>878</v>
      </c>
      <c r="C62" s="501">
        <v>7803.9009999999998</v>
      </c>
      <c r="D62" s="501">
        <v>6810.26</v>
      </c>
      <c r="E62" s="501">
        <v>10722.217000000001</v>
      </c>
      <c r="F62" s="501">
        <v>14199.662</v>
      </c>
      <c r="G62" s="501">
        <v>12803.897000000001</v>
      </c>
      <c r="H62" s="501">
        <v>10124.571</v>
      </c>
      <c r="I62" s="501">
        <v>6294.31</v>
      </c>
      <c r="J62" s="501">
        <v>6192.143</v>
      </c>
      <c r="K62" s="501">
        <v>6162.9989999999998</v>
      </c>
      <c r="L62" s="501"/>
      <c r="M62" s="501"/>
      <c r="N62" s="501"/>
      <c r="O62" s="501"/>
    </row>
    <row r="63" spans="2:15" x14ac:dyDescent="0.2">
      <c r="B63" s="681" t="s">
        <v>879</v>
      </c>
      <c r="C63" s="501">
        <v>937488.07900000014</v>
      </c>
      <c r="D63" s="501">
        <v>1186723.534</v>
      </c>
      <c r="E63" s="501">
        <v>1034210.922</v>
      </c>
      <c r="F63" s="501">
        <v>940598.0689999999</v>
      </c>
      <c r="G63" s="501">
        <v>936076.01300000004</v>
      </c>
      <c r="H63" s="501">
        <v>1169745.138</v>
      </c>
      <c r="I63" s="501">
        <v>1348891.3309999998</v>
      </c>
      <c r="J63" s="501">
        <v>1123843.584</v>
      </c>
      <c r="K63" s="501">
        <v>1069139.9910000002</v>
      </c>
      <c r="L63" s="501"/>
      <c r="M63" s="501"/>
      <c r="N63" s="501"/>
      <c r="O63" s="501"/>
    </row>
    <row r="64" spans="2:15" x14ac:dyDescent="0.2">
      <c r="B64" s="681" t="s">
        <v>880</v>
      </c>
      <c r="C64" s="501">
        <v>3359.7350000000001</v>
      </c>
      <c r="D64" s="501">
        <v>391.74700000000001</v>
      </c>
      <c r="E64" s="501"/>
      <c r="F64" s="501"/>
      <c r="G64" s="501">
        <v>886.12099999999998</v>
      </c>
      <c r="H64" s="501">
        <v>1581.501</v>
      </c>
      <c r="I64" s="501">
        <v>1624.155</v>
      </c>
      <c r="J64" s="501">
        <v>316.30099999999999</v>
      </c>
      <c r="K64" s="501"/>
      <c r="L64" s="501"/>
      <c r="M64" s="501"/>
      <c r="N64" s="501"/>
      <c r="O64" s="501"/>
    </row>
    <row r="65" spans="2:15" x14ac:dyDescent="0.2">
      <c r="B65" s="681" t="s">
        <v>881</v>
      </c>
      <c r="C65" s="501">
        <v>871.74900000000002</v>
      </c>
      <c r="D65" s="501">
        <v>792.29899999999998</v>
      </c>
      <c r="E65" s="501">
        <v>84.89</v>
      </c>
      <c r="F65" s="501"/>
      <c r="G65" s="501"/>
      <c r="H65" s="501"/>
      <c r="I65" s="501"/>
      <c r="J65" s="501"/>
      <c r="K65" s="501">
        <v>1123.7829999999999</v>
      </c>
      <c r="L65" s="501"/>
      <c r="M65" s="501"/>
      <c r="N65" s="501"/>
      <c r="O65" s="501"/>
    </row>
    <row r="66" spans="2:15" x14ac:dyDescent="0.2">
      <c r="B66" s="681" t="s">
        <v>882</v>
      </c>
      <c r="C66" s="501">
        <v>325070.84999999998</v>
      </c>
      <c r="D66" s="501">
        <v>269031.75999999995</v>
      </c>
      <c r="E66" s="501">
        <v>251520.87300000002</v>
      </c>
      <c r="F66" s="501">
        <v>249987.71099999998</v>
      </c>
      <c r="G66" s="501">
        <v>269894.94400000002</v>
      </c>
      <c r="H66" s="501">
        <v>312623.71000000002</v>
      </c>
      <c r="I66" s="501">
        <v>320576.79399999999</v>
      </c>
      <c r="J66" s="501">
        <v>309458.87199999997</v>
      </c>
      <c r="K66" s="501">
        <v>280015.57</v>
      </c>
      <c r="L66" s="501"/>
      <c r="M66" s="501"/>
      <c r="N66" s="501"/>
      <c r="O66" s="501"/>
    </row>
    <row r="67" spans="2:15" x14ac:dyDescent="0.2">
      <c r="B67" s="686" t="s">
        <v>883</v>
      </c>
      <c r="C67" s="643">
        <f>SUM(C54:C66)</f>
        <v>5958669.3509999989</v>
      </c>
      <c r="D67" s="643">
        <f t="shared" ref="D67:K67" si="6">SUM(D54:D66)</f>
        <v>5850881.6639999989</v>
      </c>
      <c r="E67" s="643">
        <f t="shared" si="6"/>
        <v>6001359.0590000004</v>
      </c>
      <c r="F67" s="643">
        <f t="shared" si="6"/>
        <v>5995808.2309999997</v>
      </c>
      <c r="G67" s="643">
        <f t="shared" si="6"/>
        <v>5929335.9830000009</v>
      </c>
      <c r="H67" s="643">
        <f t="shared" si="6"/>
        <v>6747679.7129999995</v>
      </c>
      <c r="I67" s="643">
        <f t="shared" si="6"/>
        <v>6733689.915</v>
      </c>
      <c r="J67" s="643">
        <f t="shared" si="6"/>
        <v>6307321.699000001</v>
      </c>
      <c r="K67" s="643">
        <f t="shared" si="6"/>
        <v>6318801.8039999995</v>
      </c>
      <c r="L67" s="502"/>
      <c r="M67" s="502"/>
      <c r="N67" s="502"/>
      <c r="O67" s="502"/>
    </row>
    <row r="68" spans="2:15" x14ac:dyDescent="0.2">
      <c r="B68" s="681" t="s">
        <v>884</v>
      </c>
      <c r="C68" s="501">
        <v>308287.32099999988</v>
      </c>
      <c r="D68" s="501">
        <v>288452.23600000003</v>
      </c>
      <c r="E68" s="501">
        <v>333996.79399999999</v>
      </c>
      <c r="F68" s="501">
        <v>255057.08499999999</v>
      </c>
      <c r="G68" s="501">
        <v>207200.77599999998</v>
      </c>
      <c r="H68" s="501">
        <v>461953.72</v>
      </c>
      <c r="I68" s="501">
        <v>527053.21800000011</v>
      </c>
      <c r="J68" s="501">
        <v>372147.49</v>
      </c>
      <c r="K68" s="501">
        <v>278250.35800000001</v>
      </c>
      <c r="L68" s="501"/>
      <c r="M68" s="501"/>
      <c r="N68" s="501"/>
      <c r="O68" s="501"/>
    </row>
    <row r="69" spans="2:15" x14ac:dyDescent="0.2">
      <c r="B69" s="681" t="s">
        <v>885</v>
      </c>
      <c r="C69" s="501">
        <v>2070195.885</v>
      </c>
      <c r="D69" s="501">
        <v>1814462.527</v>
      </c>
      <c r="E69" s="501">
        <v>2049021.4990000003</v>
      </c>
      <c r="F69" s="501">
        <v>2091446.0070000002</v>
      </c>
      <c r="G69" s="501">
        <v>2256705.398</v>
      </c>
      <c r="H69" s="501">
        <v>2291540.0309999995</v>
      </c>
      <c r="I69" s="501">
        <v>2712774.5240000007</v>
      </c>
      <c r="J69" s="501">
        <v>2442835.6969999997</v>
      </c>
      <c r="K69" s="501">
        <v>2491987.5490000001</v>
      </c>
      <c r="L69" s="505"/>
      <c r="M69" s="505"/>
      <c r="N69" s="505"/>
      <c r="O69" s="505"/>
    </row>
    <row r="70" spans="2:15" x14ac:dyDescent="0.2">
      <c r="B70" s="681" t="s">
        <v>886</v>
      </c>
      <c r="C70" s="501">
        <v>101989.22600000001</v>
      </c>
      <c r="D70" s="501">
        <v>78942.353000000017</v>
      </c>
      <c r="E70" s="501">
        <v>83287.728000000003</v>
      </c>
      <c r="F70" s="501">
        <v>83559.003000000012</v>
      </c>
      <c r="G70" s="501">
        <v>97880.358000000007</v>
      </c>
      <c r="H70" s="501">
        <v>94254.541999999987</v>
      </c>
      <c r="I70" s="501">
        <v>100372.96400000001</v>
      </c>
      <c r="J70" s="501">
        <v>89447.733000000007</v>
      </c>
      <c r="K70" s="501">
        <v>85600.63900000001</v>
      </c>
      <c r="L70" s="501"/>
      <c r="M70" s="501"/>
      <c r="N70" s="501"/>
      <c r="O70" s="501"/>
    </row>
    <row r="71" spans="2:15" x14ac:dyDescent="0.2">
      <c r="B71" s="681" t="s">
        <v>887</v>
      </c>
      <c r="C71" s="501">
        <v>1019760.4840000001</v>
      </c>
      <c r="D71" s="501">
        <v>866415.74700000009</v>
      </c>
      <c r="E71" s="501">
        <v>853601.26100000017</v>
      </c>
      <c r="F71" s="501">
        <v>1052407.9740000002</v>
      </c>
      <c r="G71" s="501">
        <v>900668.31400000001</v>
      </c>
      <c r="H71" s="501">
        <v>1034620.698</v>
      </c>
      <c r="I71" s="501">
        <v>1114477.4800000002</v>
      </c>
      <c r="J71" s="501">
        <v>1092270.433</v>
      </c>
      <c r="K71" s="501">
        <v>1030801.348</v>
      </c>
      <c r="L71" s="501"/>
      <c r="M71" s="501"/>
      <c r="N71" s="501"/>
      <c r="O71" s="501"/>
    </row>
    <row r="72" spans="2:15" x14ac:dyDescent="0.2">
      <c r="B72" s="681" t="s">
        <v>888</v>
      </c>
      <c r="C72" s="501">
        <v>349811.34699999995</v>
      </c>
      <c r="D72" s="501">
        <v>298554.42599999998</v>
      </c>
      <c r="E72" s="501">
        <v>329108.75800000003</v>
      </c>
      <c r="F72" s="501">
        <v>327659.79799999995</v>
      </c>
      <c r="G72" s="501">
        <v>377986.24</v>
      </c>
      <c r="H72" s="501">
        <v>365203.77199999994</v>
      </c>
      <c r="I72" s="501">
        <v>367203.06799999997</v>
      </c>
      <c r="J72" s="501">
        <v>76691.538</v>
      </c>
      <c r="K72" s="501">
        <v>675099.97199999995</v>
      </c>
      <c r="L72" s="501"/>
      <c r="M72" s="501"/>
      <c r="N72" s="501"/>
      <c r="O72" s="501"/>
    </row>
    <row r="73" spans="2:15" x14ac:dyDescent="0.2">
      <c r="B73" s="686" t="s">
        <v>889</v>
      </c>
      <c r="C73" s="643">
        <f>SUM(C68:C72)</f>
        <v>3850044.2629999998</v>
      </c>
      <c r="D73" s="643">
        <f t="shared" ref="D73:K73" si="7">SUM(D68:D72)</f>
        <v>3346827.2890000003</v>
      </c>
      <c r="E73" s="643">
        <f t="shared" si="7"/>
        <v>3649016.0400000005</v>
      </c>
      <c r="F73" s="643">
        <f t="shared" si="7"/>
        <v>3810129.8670000001</v>
      </c>
      <c r="G73" s="643">
        <f t="shared" si="7"/>
        <v>3840441.0860000001</v>
      </c>
      <c r="H73" s="643">
        <f t="shared" si="7"/>
        <v>4247572.7629999993</v>
      </c>
      <c r="I73" s="643">
        <f t="shared" si="7"/>
        <v>4821881.2540000007</v>
      </c>
      <c r="J73" s="643">
        <f t="shared" si="7"/>
        <v>4073392.8910000003</v>
      </c>
      <c r="K73" s="643">
        <f t="shared" si="7"/>
        <v>4561739.8660000004</v>
      </c>
      <c r="L73" s="502"/>
      <c r="M73" s="502"/>
      <c r="N73" s="502"/>
      <c r="O73" s="502"/>
    </row>
    <row r="74" spans="2:15" x14ac:dyDescent="0.2">
      <c r="B74" s="1061" t="s">
        <v>34</v>
      </c>
      <c r="C74" s="652">
        <f>C73+C67+C53</f>
        <v>11088263.813999999</v>
      </c>
      <c r="D74" s="652">
        <f t="shared" ref="D74:K74" si="8">D73+D67+D53</f>
        <v>10513810.955</v>
      </c>
      <c r="E74" s="652">
        <f t="shared" si="8"/>
        <v>10794847.892000001</v>
      </c>
      <c r="F74" s="652">
        <f t="shared" si="8"/>
        <v>11340384.274999999</v>
      </c>
      <c r="G74" s="652">
        <f t="shared" si="8"/>
        <v>11590818.036000002</v>
      </c>
      <c r="H74" s="652">
        <f t="shared" si="8"/>
        <v>12506511.595999999</v>
      </c>
      <c r="I74" s="652">
        <f t="shared" si="8"/>
        <v>13071308.129000001</v>
      </c>
      <c r="J74" s="652">
        <f t="shared" si="8"/>
        <v>11763018.101000002</v>
      </c>
      <c r="K74" s="652">
        <f t="shared" si="8"/>
        <v>12629606.463</v>
      </c>
      <c r="L74" s="670"/>
      <c r="M74" s="670"/>
      <c r="N74" s="670"/>
      <c r="O74" s="670"/>
    </row>
    <row r="75" spans="2:15" x14ac:dyDescent="0.2">
      <c r="B75" s="1207" t="s">
        <v>650</v>
      </c>
      <c r="C75" s="1207"/>
      <c r="D75" s="1207"/>
      <c r="E75" s="1207"/>
      <c r="F75" s="1207"/>
      <c r="G75" s="1207"/>
      <c r="H75" s="1207"/>
      <c r="I75" s="1207"/>
      <c r="J75" s="1207"/>
      <c r="K75" s="1207"/>
      <c r="L75" s="1207"/>
      <c r="M75" s="1207"/>
      <c r="N75" s="1207"/>
      <c r="O75" s="1207"/>
    </row>
    <row r="76" spans="2:15" x14ac:dyDescent="0.2">
      <c r="B76" s="681" t="s">
        <v>647</v>
      </c>
      <c r="C76" s="666">
        <v>22567</v>
      </c>
      <c r="D76" s="666">
        <v>16265</v>
      </c>
      <c r="E76" s="666">
        <v>17941</v>
      </c>
      <c r="F76" s="666">
        <v>26296</v>
      </c>
      <c r="G76" s="666">
        <v>20473</v>
      </c>
      <c r="H76" s="666">
        <v>22189</v>
      </c>
      <c r="I76" s="666">
        <v>14284</v>
      </c>
      <c r="J76" s="666">
        <v>15322</v>
      </c>
      <c r="K76" s="666">
        <v>13837</v>
      </c>
      <c r="L76" s="666"/>
      <c r="M76" s="666"/>
      <c r="N76" s="666"/>
      <c r="O76" s="666"/>
    </row>
    <row r="77" spans="2:15" x14ac:dyDescent="0.2">
      <c r="B77" s="1061" t="s">
        <v>34</v>
      </c>
      <c r="C77" s="657">
        <f>C76</f>
        <v>22567</v>
      </c>
      <c r="D77" s="657">
        <f t="shared" ref="D77:K77" si="9">D76</f>
        <v>16265</v>
      </c>
      <c r="E77" s="657">
        <f t="shared" si="9"/>
        <v>17941</v>
      </c>
      <c r="F77" s="657">
        <f t="shared" si="9"/>
        <v>26296</v>
      </c>
      <c r="G77" s="657">
        <f t="shared" si="9"/>
        <v>20473</v>
      </c>
      <c r="H77" s="657">
        <f t="shared" si="9"/>
        <v>22189</v>
      </c>
      <c r="I77" s="657">
        <f t="shared" si="9"/>
        <v>14284</v>
      </c>
      <c r="J77" s="657">
        <f t="shared" si="9"/>
        <v>15322</v>
      </c>
      <c r="K77" s="657">
        <f t="shared" si="9"/>
        <v>13837</v>
      </c>
      <c r="L77" s="657"/>
      <c r="M77" s="657"/>
      <c r="N77" s="657"/>
      <c r="O77" s="657"/>
    </row>
    <row r="78" spans="2:15" x14ac:dyDescent="0.2">
      <c r="B78" s="1207" t="s">
        <v>651</v>
      </c>
      <c r="C78" s="1207"/>
      <c r="D78" s="1207"/>
      <c r="E78" s="1207"/>
      <c r="F78" s="1207"/>
      <c r="G78" s="1207"/>
      <c r="H78" s="1207"/>
      <c r="I78" s="1207"/>
      <c r="J78" s="1207"/>
      <c r="K78" s="1207"/>
      <c r="L78" s="1207"/>
      <c r="M78" s="1207"/>
      <c r="N78" s="1207"/>
      <c r="O78" s="1207"/>
    </row>
    <row r="79" spans="2:15" x14ac:dyDescent="0.2">
      <c r="B79" s="686" t="s">
        <v>647</v>
      </c>
      <c r="C79" s="503">
        <v>180089.68799999997</v>
      </c>
      <c r="D79" s="503">
        <v>179457.68299999996</v>
      </c>
      <c r="E79" s="503">
        <v>167492.42600000001</v>
      </c>
      <c r="F79" s="503">
        <v>190050.40900000001</v>
      </c>
      <c r="G79" s="503">
        <v>182838.40700000009</v>
      </c>
      <c r="H79" s="503">
        <v>182001.13199999995</v>
      </c>
      <c r="I79" s="503">
        <v>229176.49099999998</v>
      </c>
      <c r="J79" s="503">
        <v>243998.20299999998</v>
      </c>
      <c r="K79" s="503">
        <v>274533.16200000001</v>
      </c>
      <c r="L79" s="503"/>
      <c r="M79" s="503"/>
      <c r="N79" s="503"/>
      <c r="O79" s="503"/>
    </row>
    <row r="80" spans="2:15" x14ac:dyDescent="0.2">
      <c r="B80" s="681" t="s">
        <v>870</v>
      </c>
      <c r="C80" s="504">
        <v>11450.719999999998</v>
      </c>
      <c r="D80" s="504">
        <v>7714.5940000000001</v>
      </c>
      <c r="E80" s="504">
        <v>6937.2799999999988</v>
      </c>
      <c r="F80" s="504">
        <v>9831.3490000000002</v>
      </c>
      <c r="G80" s="504">
        <v>11617.574000000002</v>
      </c>
      <c r="H80" s="504">
        <v>17836.727999999996</v>
      </c>
      <c r="I80" s="504">
        <v>21331.944000000003</v>
      </c>
      <c r="J80" s="504">
        <v>17450.563999999998</v>
      </c>
      <c r="K80" s="504">
        <v>23320.923000000003</v>
      </c>
      <c r="L80" s="667"/>
      <c r="M80" s="667"/>
      <c r="N80" s="667"/>
      <c r="O80" s="667"/>
    </row>
    <row r="81" spans="2:15" x14ac:dyDescent="0.2">
      <c r="B81" s="681" t="s">
        <v>871</v>
      </c>
      <c r="C81" s="501">
        <v>181024.22600000005</v>
      </c>
      <c r="D81" s="501">
        <v>157365.59700000004</v>
      </c>
      <c r="E81" s="501">
        <v>160197.29499999998</v>
      </c>
      <c r="F81" s="501">
        <v>181967.33499999993</v>
      </c>
      <c r="G81" s="501">
        <v>175323.54100000003</v>
      </c>
      <c r="H81" s="501">
        <v>229442.774</v>
      </c>
      <c r="I81" s="501">
        <v>268140.44599999988</v>
      </c>
      <c r="J81" s="501">
        <v>249569.671</v>
      </c>
      <c r="K81" s="501">
        <v>232167.98299999998</v>
      </c>
      <c r="L81" s="505"/>
      <c r="M81" s="505"/>
      <c r="N81" s="505"/>
      <c r="O81" s="505"/>
    </row>
    <row r="82" spans="2:15" x14ac:dyDescent="0.2">
      <c r="B82" s="681" t="s">
        <v>872</v>
      </c>
      <c r="C82" s="501">
        <v>2416.1749999999997</v>
      </c>
      <c r="D82" s="501">
        <v>1569.9369999999999</v>
      </c>
      <c r="E82" s="501">
        <v>87.87</v>
      </c>
      <c r="F82" s="501">
        <v>929.96</v>
      </c>
      <c r="G82" s="501">
        <v>1487.5</v>
      </c>
      <c r="H82" s="501">
        <v>651.81700000000001</v>
      </c>
      <c r="I82" s="501">
        <v>367.56</v>
      </c>
      <c r="J82" s="501"/>
      <c r="K82" s="501">
        <v>1535.3220000000001</v>
      </c>
      <c r="L82" s="501"/>
      <c r="M82" s="501"/>
      <c r="N82" s="501"/>
      <c r="O82" s="501"/>
    </row>
    <row r="83" spans="2:15" x14ac:dyDescent="0.2">
      <c r="B83" s="681" t="s">
        <v>873</v>
      </c>
      <c r="C83" s="501">
        <v>286674.59100000019</v>
      </c>
      <c r="D83" s="501">
        <v>210975.91899999999</v>
      </c>
      <c r="E83" s="501">
        <v>235385.43699999998</v>
      </c>
      <c r="F83" s="501">
        <v>261791.90000000008</v>
      </c>
      <c r="G83" s="501">
        <v>220347.11600000001</v>
      </c>
      <c r="H83" s="501">
        <v>289780.16600000003</v>
      </c>
      <c r="I83" s="501">
        <v>327323.99300000002</v>
      </c>
      <c r="J83" s="501">
        <v>299167.39800000004</v>
      </c>
      <c r="K83" s="501">
        <v>288255.63500000013</v>
      </c>
      <c r="L83" s="501"/>
      <c r="M83" s="501"/>
      <c r="N83" s="501"/>
      <c r="O83" s="501"/>
    </row>
    <row r="84" spans="2:15" x14ac:dyDescent="0.2">
      <c r="B84" s="681" t="s">
        <v>874</v>
      </c>
      <c r="C84" s="501">
        <v>121277.38399999998</v>
      </c>
      <c r="D84" s="501">
        <v>124248.04699999996</v>
      </c>
      <c r="E84" s="501">
        <v>125842.98499999997</v>
      </c>
      <c r="F84" s="501">
        <v>159745.77100000001</v>
      </c>
      <c r="G84" s="501">
        <v>135891.07700000008</v>
      </c>
      <c r="H84" s="501">
        <v>237715.87899999999</v>
      </c>
      <c r="I84" s="501">
        <v>201381.17599999983</v>
      </c>
      <c r="J84" s="501">
        <v>172070.459</v>
      </c>
      <c r="K84" s="501">
        <v>201678.03800000006</v>
      </c>
      <c r="L84" s="501"/>
      <c r="M84" s="501"/>
      <c r="N84" s="501"/>
      <c r="O84" s="501"/>
    </row>
    <row r="85" spans="2:15" x14ac:dyDescent="0.2">
      <c r="B85" s="681" t="s">
        <v>875</v>
      </c>
      <c r="C85" s="501">
        <v>266840.17600000004</v>
      </c>
      <c r="D85" s="501">
        <v>175150.07800000001</v>
      </c>
      <c r="E85" s="501">
        <v>186207.136</v>
      </c>
      <c r="F85" s="501">
        <v>230240.57699999993</v>
      </c>
      <c r="G85" s="501">
        <v>242127.78700000004</v>
      </c>
      <c r="H85" s="501">
        <v>305351.24000000005</v>
      </c>
      <c r="I85" s="501">
        <v>387279.73799999984</v>
      </c>
      <c r="J85" s="501">
        <v>366786.39900000003</v>
      </c>
      <c r="K85" s="501">
        <v>356948.23599999986</v>
      </c>
      <c r="L85" s="501"/>
      <c r="M85" s="501"/>
      <c r="N85" s="501"/>
      <c r="O85" s="501"/>
    </row>
    <row r="86" spans="2:15" x14ac:dyDescent="0.2">
      <c r="B86" s="681" t="s">
        <v>876</v>
      </c>
      <c r="C86" s="501"/>
      <c r="D86" s="501"/>
      <c r="E86" s="501"/>
      <c r="F86" s="501"/>
      <c r="G86" s="501"/>
      <c r="H86" s="501">
        <v>411.791</v>
      </c>
      <c r="I86" s="501">
        <v>169.566</v>
      </c>
      <c r="J86" s="501">
        <v>17.442</v>
      </c>
      <c r="K86" s="501"/>
      <c r="L86" s="501"/>
      <c r="M86" s="501"/>
      <c r="N86" s="501"/>
      <c r="O86" s="501"/>
    </row>
    <row r="87" spans="2:15" x14ac:dyDescent="0.2">
      <c r="B87" s="681" t="s">
        <v>877</v>
      </c>
      <c r="C87" s="501">
        <v>219.43700000000001</v>
      </c>
      <c r="D87" s="501">
        <v>2077.683</v>
      </c>
      <c r="E87" s="501">
        <v>1175.9479999999999</v>
      </c>
      <c r="F87" s="501">
        <v>536.65700000000004</v>
      </c>
      <c r="G87" s="501">
        <v>955.38699999999994</v>
      </c>
      <c r="H87" s="501">
        <v>905.327</v>
      </c>
      <c r="I87" s="501">
        <v>1168.0459999999998</v>
      </c>
      <c r="J87" s="501">
        <v>1123.498</v>
      </c>
      <c r="K87" s="501">
        <v>1557.3120000000001</v>
      </c>
      <c r="L87" s="501"/>
      <c r="M87" s="501"/>
      <c r="N87" s="501"/>
      <c r="O87" s="501"/>
    </row>
    <row r="88" spans="2:15" x14ac:dyDescent="0.2">
      <c r="B88" s="681" t="s">
        <v>878</v>
      </c>
      <c r="C88" s="501">
        <v>3835.0350000000003</v>
      </c>
      <c r="D88" s="501">
        <v>2036.5110000000002</v>
      </c>
      <c r="E88" s="501">
        <v>1420.614</v>
      </c>
      <c r="F88" s="501">
        <v>2844.8710000000001</v>
      </c>
      <c r="G88" s="501">
        <v>343.90100000000001</v>
      </c>
      <c r="H88" s="501">
        <v>1093.2850000000001</v>
      </c>
      <c r="I88" s="501">
        <v>2260.7069999999999</v>
      </c>
      <c r="J88" s="501">
        <v>1438.95</v>
      </c>
      <c r="K88" s="501">
        <v>2164.3000000000002</v>
      </c>
      <c r="L88" s="501"/>
      <c r="M88" s="501"/>
      <c r="N88" s="501"/>
      <c r="O88" s="501"/>
    </row>
    <row r="89" spans="2:15" x14ac:dyDescent="0.2">
      <c r="B89" s="681" t="s">
        <v>879</v>
      </c>
      <c r="C89" s="501">
        <v>177310.50300000006</v>
      </c>
      <c r="D89" s="501">
        <v>234308.05899999998</v>
      </c>
      <c r="E89" s="501">
        <v>233234.57599999991</v>
      </c>
      <c r="F89" s="501">
        <v>179861.87700000004</v>
      </c>
      <c r="G89" s="501">
        <v>198252.39700000006</v>
      </c>
      <c r="H89" s="501">
        <v>274242.48500000004</v>
      </c>
      <c r="I89" s="501">
        <v>378074.71700000012</v>
      </c>
      <c r="J89" s="501">
        <v>257725.26800000001</v>
      </c>
      <c r="K89" s="501">
        <v>226835.94699999999</v>
      </c>
      <c r="L89" s="501"/>
      <c r="M89" s="501"/>
      <c r="N89" s="501"/>
      <c r="O89" s="501"/>
    </row>
    <row r="90" spans="2:15" x14ac:dyDescent="0.2">
      <c r="B90" s="681" t="s">
        <v>880</v>
      </c>
      <c r="C90" s="501"/>
      <c r="D90" s="501">
        <v>71.578999999999994</v>
      </c>
      <c r="E90" s="501"/>
      <c r="F90" s="501">
        <v>169.15799999999999</v>
      </c>
      <c r="G90" s="501">
        <v>171.952</v>
      </c>
      <c r="H90" s="501">
        <v>496.404</v>
      </c>
      <c r="I90" s="501">
        <v>602.22699999999998</v>
      </c>
      <c r="J90" s="501"/>
      <c r="K90" s="501"/>
      <c r="L90" s="501"/>
      <c r="M90" s="501"/>
      <c r="N90" s="501"/>
      <c r="O90" s="501"/>
    </row>
    <row r="91" spans="2:15" x14ac:dyDescent="0.2">
      <c r="B91" s="681" t="s">
        <v>881</v>
      </c>
      <c r="C91" s="501"/>
      <c r="D91" s="501"/>
      <c r="E91" s="501">
        <v>72.906999999999996</v>
      </c>
      <c r="F91" s="501">
        <v>521.31600000000003</v>
      </c>
      <c r="G91" s="501"/>
      <c r="H91" s="501"/>
      <c r="I91" s="501"/>
      <c r="J91" s="501"/>
      <c r="K91" s="501"/>
      <c r="L91" s="501"/>
      <c r="M91" s="501"/>
      <c r="N91" s="501"/>
      <c r="O91" s="501"/>
    </row>
    <row r="92" spans="2:15" x14ac:dyDescent="0.2">
      <c r="B92" s="681" t="s">
        <v>882</v>
      </c>
      <c r="C92" s="501">
        <v>50806.174000000006</v>
      </c>
      <c r="D92" s="501">
        <v>38382.530999999995</v>
      </c>
      <c r="E92" s="501">
        <v>40684.19000000001</v>
      </c>
      <c r="F92" s="501">
        <v>38440.224000000002</v>
      </c>
      <c r="G92" s="501">
        <v>45339.119999999995</v>
      </c>
      <c r="H92" s="501">
        <v>55581.319000000003</v>
      </c>
      <c r="I92" s="501">
        <v>50007.745999999999</v>
      </c>
      <c r="J92" s="501">
        <v>47171.360000000001</v>
      </c>
      <c r="K92" s="501">
        <v>51703.325000000004</v>
      </c>
      <c r="L92" s="501"/>
      <c r="M92" s="501"/>
      <c r="N92" s="501"/>
      <c r="O92" s="501"/>
    </row>
    <row r="93" spans="2:15" x14ac:dyDescent="0.2">
      <c r="B93" s="686" t="s">
        <v>883</v>
      </c>
      <c r="C93" s="643">
        <f>SUM(C80:C92)</f>
        <v>1101854.4210000006</v>
      </c>
      <c r="D93" s="643">
        <f t="shared" ref="D93:K93" si="10">SUM(D80:D92)</f>
        <v>953900.53500000003</v>
      </c>
      <c r="E93" s="643">
        <f t="shared" si="10"/>
        <v>991246.2379999999</v>
      </c>
      <c r="F93" s="643">
        <f t="shared" si="10"/>
        <v>1066880.9950000001</v>
      </c>
      <c r="G93" s="643">
        <f t="shared" si="10"/>
        <v>1031857.3520000001</v>
      </c>
      <c r="H93" s="643">
        <f t="shared" si="10"/>
        <v>1413509.2150000001</v>
      </c>
      <c r="I93" s="643">
        <f t="shared" si="10"/>
        <v>1638107.8659999999</v>
      </c>
      <c r="J93" s="643">
        <f t="shared" si="10"/>
        <v>1412521.0090000001</v>
      </c>
      <c r="K93" s="643">
        <f t="shared" si="10"/>
        <v>1386167.0209999999</v>
      </c>
      <c r="L93" s="502"/>
      <c r="M93" s="502"/>
      <c r="N93" s="502"/>
      <c r="O93" s="502"/>
    </row>
    <row r="94" spans="2:15" x14ac:dyDescent="0.2">
      <c r="B94" s="681" t="s">
        <v>884</v>
      </c>
      <c r="C94" s="501">
        <v>53960.192999999999</v>
      </c>
      <c r="D94" s="501">
        <v>42490.614000000009</v>
      </c>
      <c r="E94" s="501">
        <v>43196.466000000008</v>
      </c>
      <c r="F94" s="501">
        <v>54458.295999999988</v>
      </c>
      <c r="G94" s="501">
        <v>43310.130999999994</v>
      </c>
      <c r="H94" s="501">
        <v>52398.567000000003</v>
      </c>
      <c r="I94" s="501">
        <v>58438.282000000007</v>
      </c>
      <c r="J94" s="501">
        <v>66109.401999999973</v>
      </c>
      <c r="K94" s="501">
        <v>56914.650999999983</v>
      </c>
      <c r="L94" s="501"/>
      <c r="M94" s="501"/>
      <c r="N94" s="501"/>
      <c r="O94" s="501"/>
    </row>
    <row r="95" spans="2:15" x14ac:dyDescent="0.2">
      <c r="B95" s="681" t="s">
        <v>885</v>
      </c>
      <c r="C95" s="501">
        <v>343909.75999999995</v>
      </c>
      <c r="D95" s="501">
        <v>271679.16700000007</v>
      </c>
      <c r="E95" s="501">
        <v>266056.77299999993</v>
      </c>
      <c r="F95" s="501">
        <v>308023.18599999993</v>
      </c>
      <c r="G95" s="501">
        <v>348175.84099999984</v>
      </c>
      <c r="H95" s="501">
        <v>411579.92399999994</v>
      </c>
      <c r="I95" s="501">
        <v>436200.15400000016</v>
      </c>
      <c r="J95" s="505">
        <v>406297.81999999995</v>
      </c>
      <c r="K95" s="505">
        <v>539595.47200000007</v>
      </c>
      <c r="L95" s="505"/>
      <c r="M95" s="505"/>
      <c r="N95" s="505"/>
      <c r="O95" s="505"/>
    </row>
    <row r="96" spans="2:15" x14ac:dyDescent="0.2">
      <c r="B96" s="681" t="s">
        <v>886</v>
      </c>
      <c r="C96" s="501">
        <v>5737.1179999999995</v>
      </c>
      <c r="D96" s="501">
        <v>6389.0609999999997</v>
      </c>
      <c r="E96" s="501">
        <v>4210.7419999999993</v>
      </c>
      <c r="F96" s="501">
        <v>10810.654999999999</v>
      </c>
      <c r="G96" s="501">
        <v>10127.273999999999</v>
      </c>
      <c r="H96" s="501">
        <v>10501.644000000002</v>
      </c>
      <c r="I96" s="501">
        <v>10182.758999999998</v>
      </c>
      <c r="J96" s="501">
        <v>16373.646000000002</v>
      </c>
      <c r="K96" s="501">
        <v>13280.237999999999</v>
      </c>
      <c r="L96" s="501"/>
      <c r="M96" s="501"/>
      <c r="N96" s="501"/>
      <c r="O96" s="501"/>
    </row>
    <row r="97" spans="2:15" x14ac:dyDescent="0.2">
      <c r="B97" s="681" t="s">
        <v>887</v>
      </c>
      <c r="C97" s="501">
        <v>148552.23300000007</v>
      </c>
      <c r="D97" s="501">
        <v>124423.70799999998</v>
      </c>
      <c r="E97" s="501">
        <v>120290.80599999998</v>
      </c>
      <c r="F97" s="501">
        <v>136060.77299999996</v>
      </c>
      <c r="G97" s="501">
        <v>137544.87399999989</v>
      </c>
      <c r="H97" s="501">
        <v>156660.546</v>
      </c>
      <c r="I97" s="501">
        <v>174425.33599999992</v>
      </c>
      <c r="J97" s="501">
        <v>229147.24600000004</v>
      </c>
      <c r="K97" s="501">
        <v>208092.606</v>
      </c>
      <c r="L97" s="501"/>
      <c r="M97" s="501"/>
      <c r="N97" s="501"/>
      <c r="O97" s="501"/>
    </row>
    <row r="98" spans="2:15" x14ac:dyDescent="0.2">
      <c r="B98" s="681" t="s">
        <v>888</v>
      </c>
      <c r="C98" s="501">
        <v>68059.836999999985</v>
      </c>
      <c r="D98" s="501">
        <v>62364.803</v>
      </c>
      <c r="E98" s="501">
        <v>46635.359999999993</v>
      </c>
      <c r="F98" s="501">
        <v>53288.150999999998</v>
      </c>
      <c r="G98" s="501">
        <v>80551.842999999979</v>
      </c>
      <c r="H98" s="501">
        <v>93377.439000000042</v>
      </c>
      <c r="I98" s="501">
        <v>81711.838000000047</v>
      </c>
      <c r="J98" s="501">
        <v>94958.944000000003</v>
      </c>
      <c r="K98" s="501">
        <v>88230.948000000004</v>
      </c>
      <c r="L98" s="501"/>
      <c r="M98" s="501"/>
      <c r="N98" s="501"/>
      <c r="O98" s="501"/>
    </row>
    <row r="99" spans="2:15" x14ac:dyDescent="0.2">
      <c r="B99" s="686" t="s">
        <v>889</v>
      </c>
      <c r="C99" s="643">
        <f>SUM(C94:C98)</f>
        <v>620219.14099999995</v>
      </c>
      <c r="D99" s="643">
        <f t="shared" ref="D99:I99" si="11">SUM(D94:D98)</f>
        <v>507347.35300000006</v>
      </c>
      <c r="E99" s="643">
        <f t="shared" si="11"/>
        <v>480390.14699999994</v>
      </c>
      <c r="F99" s="643">
        <f t="shared" si="11"/>
        <v>562641.06099999975</v>
      </c>
      <c r="G99" s="643">
        <f t="shared" si="11"/>
        <v>619709.96299999964</v>
      </c>
      <c r="H99" s="643">
        <f t="shared" si="11"/>
        <v>724518.12</v>
      </c>
      <c r="I99" s="643">
        <f t="shared" si="11"/>
        <v>760958.36900000018</v>
      </c>
      <c r="J99" s="643">
        <f t="shared" ref="J99:K99" si="12">SUM(J94:J98)</f>
        <v>812887.05800000008</v>
      </c>
      <c r="K99" s="643">
        <f t="shared" si="12"/>
        <v>906113.91500000004</v>
      </c>
      <c r="L99" s="502"/>
      <c r="M99" s="502"/>
      <c r="N99" s="502"/>
      <c r="O99" s="502"/>
    </row>
    <row r="100" spans="2:15" x14ac:dyDescent="0.2">
      <c r="B100" s="1061" t="s">
        <v>34</v>
      </c>
      <c r="C100" s="652">
        <f>C99+C93+C79</f>
        <v>1902163.2500000005</v>
      </c>
      <c r="D100" s="652">
        <f t="shared" ref="D100:K100" si="13">D99+D93+D79</f>
        <v>1640705.571</v>
      </c>
      <c r="E100" s="652">
        <f t="shared" si="13"/>
        <v>1639128.8109999998</v>
      </c>
      <c r="F100" s="652">
        <f t="shared" si="13"/>
        <v>1819572.4649999999</v>
      </c>
      <c r="G100" s="652">
        <f t="shared" si="13"/>
        <v>1834405.7219999998</v>
      </c>
      <c r="H100" s="652">
        <f t="shared" si="13"/>
        <v>2320028.4669999997</v>
      </c>
      <c r="I100" s="652">
        <f t="shared" si="13"/>
        <v>2628242.7260000003</v>
      </c>
      <c r="J100" s="652">
        <f t="shared" si="13"/>
        <v>2469406.2700000005</v>
      </c>
      <c r="K100" s="652">
        <f t="shared" si="13"/>
        <v>2566814.0979999998</v>
      </c>
      <c r="L100" s="670"/>
      <c r="M100" s="670"/>
      <c r="N100" s="670"/>
      <c r="O100" s="670"/>
    </row>
    <row r="101" spans="2:15" x14ac:dyDescent="0.2">
      <c r="B101" s="1207" t="s">
        <v>80</v>
      </c>
      <c r="C101" s="1207"/>
      <c r="D101" s="1207"/>
      <c r="E101" s="1207"/>
      <c r="F101" s="1207"/>
      <c r="G101" s="1207"/>
      <c r="H101" s="1207"/>
      <c r="I101" s="1207"/>
      <c r="J101" s="1207"/>
      <c r="K101" s="1207"/>
      <c r="L101" s="1207"/>
      <c r="M101" s="1207"/>
      <c r="N101" s="1207"/>
      <c r="O101" s="1207"/>
    </row>
    <row r="102" spans="2:15" x14ac:dyDescent="0.2">
      <c r="B102" s="686" t="s">
        <v>647</v>
      </c>
      <c r="C102" s="503">
        <f>C79+C76+C53+C30+C7</f>
        <v>3488083.7280000006</v>
      </c>
      <c r="D102" s="503">
        <f t="shared" ref="D102:I102" si="14">D79+D76+D53+D30+D7</f>
        <v>3455782.7419999996</v>
      </c>
      <c r="E102" s="503">
        <f t="shared" si="14"/>
        <v>3441864.1000000006</v>
      </c>
      <c r="F102" s="503">
        <f t="shared" si="14"/>
        <v>4002082.7470000004</v>
      </c>
      <c r="G102" s="503">
        <f t="shared" si="14"/>
        <v>4296007.6540000001</v>
      </c>
      <c r="H102" s="503">
        <f t="shared" si="14"/>
        <v>3769190.9050000003</v>
      </c>
      <c r="I102" s="503">
        <f t="shared" si="14"/>
        <v>3920991.7579999999</v>
      </c>
      <c r="J102" s="503">
        <f>J79+J76+J53+J30+J7</f>
        <v>3745018.83</v>
      </c>
      <c r="K102" s="503">
        <f>K79+K76+K53+K30+K7</f>
        <v>4119349.8960000002</v>
      </c>
      <c r="L102" s="503"/>
      <c r="M102" s="503"/>
      <c r="N102" s="503"/>
      <c r="O102" s="503"/>
    </row>
    <row r="103" spans="2:15" x14ac:dyDescent="0.2">
      <c r="B103" s="681" t="s">
        <v>870</v>
      </c>
      <c r="C103" s="504">
        <f>C80+C54+C31+C8</f>
        <v>169484.41</v>
      </c>
      <c r="D103" s="504">
        <f t="shared" ref="D103:I103" si="15">D80+D54+D31+D8</f>
        <v>140599.22100000002</v>
      </c>
      <c r="E103" s="504">
        <f t="shared" si="15"/>
        <v>161418.39300000001</v>
      </c>
      <c r="F103" s="504">
        <f t="shared" si="15"/>
        <v>144085.59899999999</v>
      </c>
      <c r="G103" s="504">
        <f t="shared" si="15"/>
        <v>202070.07400000002</v>
      </c>
      <c r="H103" s="504">
        <f t="shared" si="15"/>
        <v>176162.62599999999</v>
      </c>
      <c r="I103" s="504">
        <f t="shared" si="15"/>
        <v>175689.23300000001</v>
      </c>
      <c r="J103" s="504">
        <f>J80+J54+J31+J8</f>
        <v>181696.633</v>
      </c>
      <c r="K103" s="504">
        <f>K80+K54+K31+K8</f>
        <v>177747.74400000001</v>
      </c>
      <c r="L103" s="667"/>
      <c r="M103" s="667"/>
      <c r="N103" s="667"/>
      <c r="O103" s="667"/>
    </row>
    <row r="104" spans="2:15" x14ac:dyDescent="0.2">
      <c r="B104" s="681" t="s">
        <v>871</v>
      </c>
      <c r="C104" s="501">
        <f>C9+C32+C55+C81</f>
        <v>2509500.1159999999</v>
      </c>
      <c r="D104" s="501">
        <f t="shared" ref="D104:K104" si="16">D9+D32+D55+D81</f>
        <v>2223734.3679999998</v>
      </c>
      <c r="E104" s="501">
        <f t="shared" si="16"/>
        <v>2363733.0560000003</v>
      </c>
      <c r="F104" s="501">
        <f t="shared" si="16"/>
        <v>2391199.017</v>
      </c>
      <c r="G104" s="501">
        <f t="shared" si="16"/>
        <v>2610965.1140000001</v>
      </c>
      <c r="H104" s="501">
        <f t="shared" si="16"/>
        <v>2865875.7409999999</v>
      </c>
      <c r="I104" s="501">
        <f t="shared" si="16"/>
        <v>2795750.8450000002</v>
      </c>
      <c r="J104" s="501">
        <f t="shared" si="16"/>
        <v>2768439.5280000004</v>
      </c>
      <c r="K104" s="501">
        <f t="shared" si="16"/>
        <v>2772930.0249999994</v>
      </c>
      <c r="L104" s="505"/>
      <c r="M104" s="505"/>
      <c r="N104" s="505"/>
      <c r="O104" s="505"/>
    </row>
    <row r="105" spans="2:15" x14ac:dyDescent="0.2">
      <c r="B105" s="681" t="s">
        <v>872</v>
      </c>
      <c r="C105" s="501">
        <f>C82+C56+C33+C10</f>
        <v>25488.883999999998</v>
      </c>
      <c r="D105" s="501">
        <f t="shared" ref="D105:K115" si="17">D82+D56+D33+D10</f>
        <v>32738.679999999997</v>
      </c>
      <c r="E105" s="501">
        <f t="shared" si="17"/>
        <v>29889.448</v>
      </c>
      <c r="F105" s="501">
        <f t="shared" si="17"/>
        <v>31493.239999999998</v>
      </c>
      <c r="G105" s="501">
        <f t="shared" si="17"/>
        <v>30870.853000000003</v>
      </c>
      <c r="H105" s="501">
        <f t="shared" si="17"/>
        <v>27309.415999999997</v>
      </c>
      <c r="I105" s="501">
        <f t="shared" si="17"/>
        <v>22064.778999999999</v>
      </c>
      <c r="J105" s="501">
        <f t="shared" si="17"/>
        <v>21487.398000000001</v>
      </c>
      <c r="K105" s="501">
        <f t="shared" si="17"/>
        <v>15477.217000000001</v>
      </c>
      <c r="L105" s="505"/>
      <c r="M105" s="505"/>
      <c r="N105" s="505"/>
      <c r="O105" s="505"/>
    </row>
    <row r="106" spans="2:15" x14ac:dyDescent="0.2">
      <c r="B106" s="681" t="s">
        <v>873</v>
      </c>
      <c r="C106" s="501">
        <f>C83+C57+C34+C11</f>
        <v>4433113.2249999996</v>
      </c>
      <c r="D106" s="501">
        <f>D83+D57+D34+D11</f>
        <v>3831210.517</v>
      </c>
      <c r="E106" s="501">
        <f t="shared" si="17"/>
        <v>4253119.2139999988</v>
      </c>
      <c r="F106" s="501">
        <f t="shared" si="17"/>
        <v>4209837.7060000002</v>
      </c>
      <c r="G106" s="501">
        <f t="shared" si="17"/>
        <v>4058937.7749999999</v>
      </c>
      <c r="H106" s="501">
        <f t="shared" si="17"/>
        <v>4330196.6059999997</v>
      </c>
      <c r="I106" s="501">
        <f t="shared" si="17"/>
        <v>4523898.0599999996</v>
      </c>
      <c r="J106" s="501">
        <f t="shared" si="17"/>
        <v>4254289.7570000002</v>
      </c>
      <c r="K106" s="501">
        <f t="shared" si="17"/>
        <v>4245128.0090000005</v>
      </c>
      <c r="L106" s="505"/>
      <c r="M106" s="505"/>
      <c r="N106" s="505"/>
      <c r="O106" s="505"/>
    </row>
    <row r="107" spans="2:15" x14ac:dyDescent="0.2">
      <c r="B107" s="681" t="s">
        <v>874</v>
      </c>
      <c r="C107" s="501">
        <f>C84+C58+C35+C12</f>
        <v>1752741.6879999998</v>
      </c>
      <c r="D107" s="501">
        <f>D84+D58+D35+D12</f>
        <v>1840477.1819999998</v>
      </c>
      <c r="E107" s="501">
        <f t="shared" si="17"/>
        <v>2135732.7910000002</v>
      </c>
      <c r="F107" s="501">
        <f t="shared" si="17"/>
        <v>2359863.0159999998</v>
      </c>
      <c r="G107" s="501">
        <f t="shared" si="17"/>
        <v>1673015.2440000004</v>
      </c>
      <c r="H107" s="501">
        <f t="shared" si="17"/>
        <v>2627305.1609999994</v>
      </c>
      <c r="I107" s="501">
        <f t="shared" si="17"/>
        <v>1955910.699</v>
      </c>
      <c r="J107" s="501">
        <f t="shared" si="17"/>
        <v>1987340.0580000002</v>
      </c>
      <c r="K107" s="501">
        <f t="shared" si="17"/>
        <v>2280700.8249999997</v>
      </c>
      <c r="L107" s="505"/>
      <c r="M107" s="505"/>
      <c r="N107" s="505"/>
      <c r="O107" s="505"/>
    </row>
    <row r="108" spans="2:15" x14ac:dyDescent="0.2">
      <c r="B108" s="681" t="s">
        <v>875</v>
      </c>
      <c r="C108" s="501">
        <f t="shared" ref="C108:D115" si="18">C85+C59+C36+C13</f>
        <v>3747068.2930000005</v>
      </c>
      <c r="D108" s="501">
        <f t="shared" si="18"/>
        <v>3278972.2760000001</v>
      </c>
      <c r="E108" s="501">
        <f t="shared" si="17"/>
        <v>3591655.7480000001</v>
      </c>
      <c r="F108" s="501">
        <f t="shared" si="17"/>
        <v>3643321.9250000003</v>
      </c>
      <c r="G108" s="501">
        <f t="shared" si="17"/>
        <v>3860724.7349999999</v>
      </c>
      <c r="H108" s="501">
        <f t="shared" si="17"/>
        <v>3880366.1139999996</v>
      </c>
      <c r="I108" s="501">
        <f t="shared" si="17"/>
        <v>4183579.8339999998</v>
      </c>
      <c r="J108" s="501">
        <f t="shared" si="17"/>
        <v>4047853.4219999998</v>
      </c>
      <c r="K108" s="501">
        <f t="shared" si="17"/>
        <v>4011150.784</v>
      </c>
      <c r="L108" s="505"/>
      <c r="M108" s="505"/>
      <c r="N108" s="505"/>
      <c r="O108" s="505"/>
    </row>
    <row r="109" spans="2:15" x14ac:dyDescent="0.2">
      <c r="B109" s="681" t="s">
        <v>876</v>
      </c>
      <c r="C109" s="501">
        <f t="shared" si="18"/>
        <v>1872.8710000000001</v>
      </c>
      <c r="D109" s="501">
        <f t="shared" si="18"/>
        <v>1896.8690000000001</v>
      </c>
      <c r="E109" s="501">
        <f t="shared" si="17"/>
        <v>3349.846</v>
      </c>
      <c r="F109" s="501">
        <f t="shared" si="17"/>
        <v>4245.8780000000006</v>
      </c>
      <c r="G109" s="501">
        <f t="shared" si="17"/>
        <v>3572.2419999999997</v>
      </c>
      <c r="H109" s="501">
        <f t="shared" si="17"/>
        <v>3594.7849999999999</v>
      </c>
      <c r="I109" s="501">
        <f t="shared" si="17"/>
        <v>2730.002</v>
      </c>
      <c r="J109" s="501">
        <f t="shared" si="17"/>
        <v>1840.0350000000001</v>
      </c>
      <c r="K109" s="501">
        <f t="shared" si="17"/>
        <v>2459.6620000000003</v>
      </c>
      <c r="L109" s="505"/>
      <c r="M109" s="505"/>
      <c r="N109" s="505"/>
      <c r="O109" s="505"/>
    </row>
    <row r="110" spans="2:15" x14ac:dyDescent="0.2">
      <c r="B110" s="681" t="s">
        <v>877</v>
      </c>
      <c r="C110" s="501">
        <f t="shared" si="18"/>
        <v>12922.047</v>
      </c>
      <c r="D110" s="501">
        <f t="shared" si="18"/>
        <v>10777.921999999999</v>
      </c>
      <c r="E110" s="501">
        <f t="shared" si="17"/>
        <v>11583.928</v>
      </c>
      <c r="F110" s="501">
        <f>F87+F61+F38+F15</f>
        <v>9929.3220000000001</v>
      </c>
      <c r="G110" s="501">
        <f t="shared" si="17"/>
        <v>11863.276999999998</v>
      </c>
      <c r="H110" s="501">
        <f t="shared" si="17"/>
        <v>11408.251</v>
      </c>
      <c r="I110" s="501">
        <f t="shared" si="17"/>
        <v>13895.133</v>
      </c>
      <c r="J110" s="501">
        <f t="shared" si="17"/>
        <v>13830.009</v>
      </c>
      <c r="K110" s="501">
        <f t="shared" si="17"/>
        <v>13672.93</v>
      </c>
      <c r="L110" s="505"/>
      <c r="M110" s="505"/>
      <c r="N110" s="505"/>
      <c r="O110" s="505"/>
    </row>
    <row r="111" spans="2:15" x14ac:dyDescent="0.2">
      <c r="B111" s="681" t="s">
        <v>878</v>
      </c>
      <c r="C111" s="501">
        <f t="shared" si="18"/>
        <v>31147.581000000002</v>
      </c>
      <c r="D111" s="501">
        <f t="shared" si="18"/>
        <v>26238.68</v>
      </c>
      <c r="E111" s="501">
        <f t="shared" si="17"/>
        <v>24749.379999999997</v>
      </c>
      <c r="F111" s="501">
        <f t="shared" si="17"/>
        <v>25793.719999999998</v>
      </c>
      <c r="G111" s="501">
        <f t="shared" si="17"/>
        <v>21245.244999999999</v>
      </c>
      <c r="H111" s="501">
        <f t="shared" si="17"/>
        <v>20176.272000000001</v>
      </c>
      <c r="I111" s="501">
        <f t="shared" si="17"/>
        <v>16833.669999999998</v>
      </c>
      <c r="J111" s="501">
        <f t="shared" si="17"/>
        <v>18343.378000000001</v>
      </c>
      <c r="K111" s="501">
        <f t="shared" si="17"/>
        <v>20176.870999999999</v>
      </c>
      <c r="L111" s="505"/>
      <c r="M111" s="505"/>
      <c r="N111" s="505"/>
      <c r="O111" s="505"/>
    </row>
    <row r="112" spans="2:15" x14ac:dyDescent="0.2">
      <c r="B112" s="681" t="s">
        <v>879</v>
      </c>
      <c r="C112" s="501">
        <f>C89+C63+C40+C17</f>
        <v>2680465.8820000002</v>
      </c>
      <c r="D112" s="501">
        <f>D89+D63+D40+D17</f>
        <v>3344681.9890000001</v>
      </c>
      <c r="E112" s="501">
        <f t="shared" si="17"/>
        <v>3105035.9189999998</v>
      </c>
      <c r="F112" s="501">
        <f t="shared" si="17"/>
        <v>2575694.0430000001</v>
      </c>
      <c r="G112" s="501">
        <f t="shared" si="17"/>
        <v>2827708.4330000002</v>
      </c>
      <c r="H112" s="501">
        <f t="shared" si="17"/>
        <v>3421973.3789999997</v>
      </c>
      <c r="I112" s="501">
        <f t="shared" si="17"/>
        <v>4096409.4329999997</v>
      </c>
      <c r="J112" s="501">
        <f t="shared" si="17"/>
        <v>3072480.8190000001</v>
      </c>
      <c r="K112" s="501">
        <f t="shared" si="17"/>
        <v>3163132.4340000004</v>
      </c>
      <c r="L112" s="505"/>
      <c r="M112" s="505"/>
      <c r="N112" s="505"/>
      <c r="O112" s="505"/>
    </row>
    <row r="113" spans="2:15" x14ac:dyDescent="0.2">
      <c r="B113" s="681" t="s">
        <v>880</v>
      </c>
      <c r="C113" s="501">
        <f t="shared" si="18"/>
        <v>5089.3230000000003</v>
      </c>
      <c r="D113" s="501">
        <f t="shared" si="18"/>
        <v>1412.2260000000001</v>
      </c>
      <c r="E113" s="501">
        <f t="shared" si="17"/>
        <v>1624.155</v>
      </c>
      <c r="F113" s="501">
        <f t="shared" si="17"/>
        <v>1750.6589999999999</v>
      </c>
      <c r="G113" s="501">
        <f t="shared" si="17"/>
        <v>1796.1059999999998</v>
      </c>
      <c r="H113" s="501">
        <f t="shared" si="17"/>
        <v>2077.9049999999997</v>
      </c>
      <c r="I113" s="501">
        <f t="shared" si="17"/>
        <v>2226.3820000000001</v>
      </c>
      <c r="J113" s="501">
        <f t="shared" si="17"/>
        <v>604.36699999999996</v>
      </c>
      <c r="K113" s="501">
        <f t="shared" si="17"/>
        <v>2750.0059999999999</v>
      </c>
      <c r="L113" s="505"/>
      <c r="M113" s="505"/>
      <c r="N113" s="505"/>
      <c r="O113" s="505"/>
    </row>
    <row r="114" spans="2:15" x14ac:dyDescent="0.2">
      <c r="B114" s="681" t="s">
        <v>881</v>
      </c>
      <c r="C114" s="501">
        <f t="shared" si="18"/>
        <v>871.74900000000002</v>
      </c>
      <c r="D114" s="501">
        <f t="shared" si="18"/>
        <v>792.29899999999998</v>
      </c>
      <c r="E114" s="501">
        <f t="shared" si="17"/>
        <v>157.797</v>
      </c>
      <c r="F114" s="501">
        <f t="shared" si="17"/>
        <v>521.31600000000003</v>
      </c>
      <c r="G114" s="501">
        <f t="shared" si="17"/>
        <v>2643.3870000000002</v>
      </c>
      <c r="H114" s="501">
        <f t="shared" si="17"/>
        <v>2393.5659999999998</v>
      </c>
      <c r="I114" s="501">
        <f t="shared" si="17"/>
        <v>2394.3029999999999</v>
      </c>
      <c r="J114" s="501">
        <f t="shared" si="17"/>
        <v>1611.7270000000001</v>
      </c>
      <c r="K114" s="501">
        <f t="shared" si="17"/>
        <v>1123.7829999999999</v>
      </c>
      <c r="L114" s="505"/>
      <c r="M114" s="505"/>
      <c r="N114" s="505"/>
      <c r="O114" s="505"/>
    </row>
    <row r="115" spans="2:15" x14ac:dyDescent="0.2">
      <c r="B115" s="681" t="s">
        <v>882</v>
      </c>
      <c r="C115" s="501">
        <f t="shared" si="18"/>
        <v>809671.71299999999</v>
      </c>
      <c r="D115" s="501">
        <f t="shared" si="18"/>
        <v>704767.01599999995</v>
      </c>
      <c r="E115" s="501">
        <f t="shared" si="17"/>
        <v>753035.75199999998</v>
      </c>
      <c r="F115" s="501">
        <f t="shared" si="17"/>
        <v>740246.06099999999</v>
      </c>
      <c r="G115" s="501">
        <f t="shared" si="17"/>
        <v>776120.24100000004</v>
      </c>
      <c r="H115" s="501">
        <f t="shared" si="17"/>
        <v>839745.06</v>
      </c>
      <c r="I115" s="501">
        <f t="shared" si="17"/>
        <v>794720.39000000013</v>
      </c>
      <c r="J115" s="501">
        <f t="shared" si="17"/>
        <v>824131.16700000002</v>
      </c>
      <c r="K115" s="501">
        <f t="shared" si="17"/>
        <v>760193.19700000004</v>
      </c>
      <c r="L115" s="505"/>
      <c r="M115" s="505"/>
      <c r="N115" s="505"/>
      <c r="O115" s="505"/>
    </row>
    <row r="116" spans="2:15" x14ac:dyDescent="0.2">
      <c r="B116" s="686" t="s">
        <v>883</v>
      </c>
      <c r="C116" s="643">
        <f>SUM(C103:C115)</f>
        <v>16179437.782000002</v>
      </c>
      <c r="D116" s="643">
        <f>SUM(D103:D115)</f>
        <v>15438299.245000003</v>
      </c>
      <c r="E116" s="643">
        <f t="shared" ref="E116:I116" si="19">SUM(E103:E115)</f>
        <v>16435085.426999999</v>
      </c>
      <c r="F116" s="643">
        <f t="shared" si="19"/>
        <v>16137981.502000004</v>
      </c>
      <c r="G116" s="643">
        <f t="shared" si="19"/>
        <v>16081532.726000002</v>
      </c>
      <c r="H116" s="643">
        <f t="shared" si="19"/>
        <v>18208584.881999999</v>
      </c>
      <c r="I116" s="643">
        <f t="shared" si="19"/>
        <v>18586102.762999997</v>
      </c>
      <c r="J116" s="643">
        <f>SUM(J103:J115)</f>
        <v>17193948.298000004</v>
      </c>
      <c r="K116" s="643">
        <f>SUM(K103:K115)</f>
        <v>17466643.487</v>
      </c>
      <c r="L116" s="643"/>
      <c r="M116" s="643"/>
      <c r="N116" s="643"/>
      <c r="O116" s="643"/>
    </row>
    <row r="117" spans="2:15" x14ac:dyDescent="0.2">
      <c r="B117" s="681" t="s">
        <v>884</v>
      </c>
      <c r="C117" s="501">
        <f t="shared" ref="C117:K121" si="20">C94+C68+C45+C22</f>
        <v>837577.26799999992</v>
      </c>
      <c r="D117" s="501">
        <f t="shared" si="20"/>
        <v>787313.505</v>
      </c>
      <c r="E117" s="501">
        <f t="shared" si="20"/>
        <v>926199.79599999997</v>
      </c>
      <c r="F117" s="501">
        <f t="shared" si="20"/>
        <v>837417.03799999994</v>
      </c>
      <c r="G117" s="501">
        <f t="shared" si="20"/>
        <v>797472.51899999997</v>
      </c>
      <c r="H117" s="501">
        <f t="shared" si="20"/>
        <v>1089609.1319999998</v>
      </c>
      <c r="I117" s="501">
        <f t="shared" si="20"/>
        <v>1116512.5560000001</v>
      </c>
      <c r="J117" s="1071">
        <f t="shared" si="20"/>
        <v>962782.26399999997</v>
      </c>
      <c r="K117" s="501">
        <f t="shared" si="20"/>
        <v>793284.64099999995</v>
      </c>
      <c r="L117" s="1068"/>
      <c r="M117" s="1068"/>
      <c r="N117" s="1068"/>
      <c r="O117" s="1068"/>
    </row>
    <row r="118" spans="2:15" x14ac:dyDescent="0.2">
      <c r="B118" s="681" t="s">
        <v>885</v>
      </c>
      <c r="C118" s="501">
        <f t="shared" si="20"/>
        <v>5590781.165000001</v>
      </c>
      <c r="D118" s="501">
        <f t="shared" si="20"/>
        <v>4733340.4570000013</v>
      </c>
      <c r="E118" s="501">
        <f t="shared" si="20"/>
        <v>5426302.5500000007</v>
      </c>
      <c r="F118" s="501">
        <f t="shared" si="20"/>
        <v>5816275.5130000003</v>
      </c>
      <c r="G118" s="501">
        <f t="shared" si="20"/>
        <v>6234353.5319999997</v>
      </c>
      <c r="H118" s="501">
        <f t="shared" si="20"/>
        <v>6470661.9240000006</v>
      </c>
      <c r="I118" s="501">
        <f t="shared" si="20"/>
        <v>6967152.4400000004</v>
      </c>
      <c r="J118" s="501">
        <f t="shared" si="20"/>
        <v>6209761.273000001</v>
      </c>
      <c r="K118" s="501">
        <f t="shared" si="20"/>
        <v>6830039.4990000017</v>
      </c>
      <c r="L118" s="505"/>
      <c r="M118" s="505"/>
      <c r="N118" s="505"/>
      <c r="O118" s="505"/>
    </row>
    <row r="119" spans="2:15" x14ac:dyDescent="0.2">
      <c r="B119" s="681" t="s">
        <v>886</v>
      </c>
      <c r="C119" s="501">
        <f t="shared" si="20"/>
        <v>250114.31399999998</v>
      </c>
      <c r="D119" s="501">
        <f t="shared" si="20"/>
        <v>197384.51800000004</v>
      </c>
      <c r="E119" s="501">
        <f t="shared" si="20"/>
        <v>225554.60399999996</v>
      </c>
      <c r="F119" s="501">
        <f t="shared" si="20"/>
        <v>232378.59899999999</v>
      </c>
      <c r="G119" s="501">
        <f t="shared" si="20"/>
        <v>222175.86400000003</v>
      </c>
      <c r="H119" s="501">
        <f t="shared" si="20"/>
        <v>243319.14499999999</v>
      </c>
      <c r="I119" s="501">
        <f t="shared" si="20"/>
        <v>225506.31700000001</v>
      </c>
      <c r="J119" s="501">
        <f t="shared" si="20"/>
        <v>226567.495</v>
      </c>
      <c r="K119" s="501">
        <f t="shared" si="20"/>
        <v>218372.78999999998</v>
      </c>
      <c r="L119" s="505"/>
      <c r="M119" s="505"/>
      <c r="N119" s="505"/>
      <c r="O119" s="505"/>
    </row>
    <row r="120" spans="2:15" x14ac:dyDescent="0.2">
      <c r="B120" s="681" t="s">
        <v>887</v>
      </c>
      <c r="C120" s="501">
        <f t="shared" si="20"/>
        <v>2628494.423</v>
      </c>
      <c r="D120" s="501">
        <f t="shared" si="20"/>
        <v>2288334.7560000001</v>
      </c>
      <c r="E120" s="501">
        <f t="shared" si="20"/>
        <v>2338238.5190000003</v>
      </c>
      <c r="F120" s="501">
        <f t="shared" si="20"/>
        <v>2703618.2280000001</v>
      </c>
      <c r="G120" s="501">
        <f t="shared" si="20"/>
        <v>2547033.2789999996</v>
      </c>
      <c r="H120" s="501">
        <f t="shared" si="20"/>
        <v>2714336.2100000004</v>
      </c>
      <c r="I120" s="501">
        <f t="shared" si="20"/>
        <v>2913686.5319999997</v>
      </c>
      <c r="J120" s="501">
        <f t="shared" si="20"/>
        <v>2912189.0760000004</v>
      </c>
      <c r="K120" s="501">
        <f t="shared" si="20"/>
        <v>2774944.6229999997</v>
      </c>
      <c r="L120" s="505"/>
      <c r="M120" s="505"/>
      <c r="N120" s="505"/>
      <c r="O120" s="505"/>
    </row>
    <row r="121" spans="2:15" x14ac:dyDescent="0.2">
      <c r="B121" s="681" t="s">
        <v>888</v>
      </c>
      <c r="C121" s="501">
        <f t="shared" si="20"/>
        <v>878684.77099999995</v>
      </c>
      <c r="D121" s="501">
        <f t="shared" si="20"/>
        <v>859749.07199999993</v>
      </c>
      <c r="E121" s="501">
        <f t="shared" si="20"/>
        <v>877892.7300000001</v>
      </c>
      <c r="F121" s="501">
        <f t="shared" si="20"/>
        <v>911326.54800000007</v>
      </c>
      <c r="G121" s="501">
        <f t="shared" si="20"/>
        <v>986051.08599999989</v>
      </c>
      <c r="H121" s="501">
        <f t="shared" si="20"/>
        <v>1028311.3070000003</v>
      </c>
      <c r="I121" s="501">
        <f t="shared" si="20"/>
        <v>976191.20699999994</v>
      </c>
      <c r="J121" s="501">
        <f t="shared" si="20"/>
        <v>465906.022</v>
      </c>
      <c r="K121" s="501">
        <f t="shared" si="20"/>
        <v>1568879.047</v>
      </c>
      <c r="L121" s="505"/>
      <c r="M121" s="505"/>
      <c r="N121" s="505"/>
      <c r="O121" s="505"/>
    </row>
    <row r="122" spans="2:15" x14ac:dyDescent="0.2">
      <c r="B122" s="686" t="s">
        <v>889</v>
      </c>
      <c r="C122" s="643">
        <f>SUM(C117:C121)</f>
        <v>10185651.941000002</v>
      </c>
      <c r="D122" s="643">
        <f>SUM(D117:D121)</f>
        <v>8866122.3080000021</v>
      </c>
      <c r="E122" s="643">
        <f t="shared" ref="E122:K122" si="21">SUM(E117:E121)</f>
        <v>9794188.199000001</v>
      </c>
      <c r="F122" s="643">
        <f t="shared" si="21"/>
        <v>10501015.926000001</v>
      </c>
      <c r="G122" s="643">
        <f t="shared" si="21"/>
        <v>10787086.279999999</v>
      </c>
      <c r="H122" s="643">
        <f t="shared" si="21"/>
        <v>11546237.718</v>
      </c>
      <c r="I122" s="643">
        <f t="shared" si="21"/>
        <v>12199049.051999999</v>
      </c>
      <c r="J122" s="643">
        <f t="shared" si="21"/>
        <v>10777206.130000001</v>
      </c>
      <c r="K122" s="643">
        <f t="shared" si="21"/>
        <v>12185520.600000001</v>
      </c>
      <c r="L122" s="643"/>
      <c r="M122" s="643"/>
      <c r="N122" s="643"/>
      <c r="O122" s="643"/>
    </row>
    <row r="123" spans="2:15" ht="13.5" thickBot="1" x14ac:dyDescent="0.25">
      <c r="B123" s="1062" t="s">
        <v>34</v>
      </c>
      <c r="C123" s="662">
        <f>C122+C116+C102</f>
        <v>29853173.451000005</v>
      </c>
      <c r="D123" s="662">
        <f t="shared" ref="D123:K123" si="22">D122+D116+D102</f>
        <v>27760204.295000002</v>
      </c>
      <c r="E123" s="662">
        <f t="shared" si="22"/>
        <v>29671137.726000004</v>
      </c>
      <c r="F123" s="662">
        <f t="shared" si="22"/>
        <v>30641080.175000004</v>
      </c>
      <c r="G123" s="662">
        <f t="shared" si="22"/>
        <v>31164626.66</v>
      </c>
      <c r="H123" s="662">
        <f t="shared" si="22"/>
        <v>33524013.505000003</v>
      </c>
      <c r="I123" s="662">
        <f t="shared" si="22"/>
        <v>34706143.572999999</v>
      </c>
      <c r="J123" s="662">
        <f t="shared" si="22"/>
        <v>31716173.258000001</v>
      </c>
      <c r="K123" s="662">
        <f t="shared" si="22"/>
        <v>33771513.983000003</v>
      </c>
      <c r="L123" s="662"/>
      <c r="M123" s="662"/>
      <c r="N123" s="662"/>
      <c r="O123" s="662"/>
    </row>
    <row r="124" spans="2:15" ht="13.5" thickTop="1" x14ac:dyDescent="0.2"/>
    <row r="125" spans="2:15" x14ac:dyDescent="0.2">
      <c r="B125" s="1072" t="s">
        <v>865</v>
      </c>
    </row>
    <row r="126" spans="2:15" x14ac:dyDescent="0.2">
      <c r="B126" s="1072" t="s">
        <v>654</v>
      </c>
    </row>
  </sheetData>
  <mergeCells count="9">
    <mergeCell ref="B75:O75"/>
    <mergeCell ref="B78:O78"/>
    <mergeCell ref="B101:O101"/>
    <mergeCell ref="B2:O2"/>
    <mergeCell ref="B3:O3"/>
    <mergeCell ref="B4:O4"/>
    <mergeCell ref="B6:O6"/>
    <mergeCell ref="B29:O29"/>
    <mergeCell ref="B52:O52"/>
  </mergeCells>
  <hyperlinks>
    <hyperlink ref="B1" location="INDICE!C3" display="Volver al Indice"/>
  </hyperlinks>
  <printOptions horizontalCentered="1"/>
  <pageMargins left="0.19685039370078741" right="0.19685039370078741" top="0.94488188976377963" bottom="0.98425196850393704" header="0" footer="0"/>
  <pageSetup scale="81"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dimension ref="A2:AB118"/>
  <sheetViews>
    <sheetView topLeftCell="B1" zoomScale="80" zoomScaleNormal="80" workbookViewId="0">
      <selection activeCell="AC5" sqref="AC5"/>
    </sheetView>
  </sheetViews>
  <sheetFormatPr baseColWidth="10" defaultRowHeight="12.75" x14ac:dyDescent="0.2"/>
  <cols>
    <col min="1" max="1" width="38.42578125" style="1" bestFit="1" customWidth="1"/>
    <col min="2" max="2" width="8.28515625" style="1" customWidth="1"/>
    <col min="3" max="3" width="9.28515625" style="1" bestFit="1" customWidth="1"/>
    <col min="4" max="4" width="8.42578125" style="1" customWidth="1"/>
    <col min="5" max="5" width="9.28515625" style="1" bestFit="1" customWidth="1"/>
    <col min="6" max="6" width="8.85546875" style="1" customWidth="1"/>
    <col min="7" max="7" width="9.28515625" style="1" bestFit="1" customWidth="1"/>
    <col min="8" max="8" width="8.7109375" style="1" customWidth="1"/>
    <col min="9" max="9" width="9.28515625" style="1" bestFit="1" customWidth="1"/>
    <col min="10" max="10" width="9" style="1" customWidth="1"/>
    <col min="11" max="11" width="9.28515625" style="1" bestFit="1" customWidth="1"/>
    <col min="12" max="12" width="8.42578125" style="1" customWidth="1"/>
    <col min="13" max="13" width="9.28515625" style="1" bestFit="1" customWidth="1"/>
    <col min="14" max="14" width="8.28515625" style="1" customWidth="1"/>
    <col min="15" max="15" width="9.28515625" style="1" bestFit="1" customWidth="1"/>
    <col min="16" max="16" width="9.42578125" style="1" customWidth="1"/>
    <col min="17" max="17" width="9.28515625" style="1" bestFit="1" customWidth="1"/>
    <col min="18" max="18" width="8.7109375" style="1" customWidth="1"/>
    <col min="19" max="19" width="9.28515625" style="1" bestFit="1" customWidth="1"/>
    <col min="20" max="20" width="9" style="1" customWidth="1"/>
    <col min="21" max="21" width="9.28515625" style="1" bestFit="1" customWidth="1"/>
    <col min="22" max="22" width="9" style="1" customWidth="1"/>
    <col min="23" max="23" width="9.28515625" style="1" bestFit="1" customWidth="1"/>
    <col min="24" max="24" width="8.42578125" style="1" customWidth="1"/>
    <col min="25" max="25" width="9.28515625" style="1" bestFit="1" customWidth="1"/>
    <col min="26" max="26" width="7.5703125" style="1" customWidth="1"/>
    <col min="27" max="27" width="9.42578125" style="1" customWidth="1"/>
    <col min="28" max="16384" width="11.42578125" style="1"/>
  </cols>
  <sheetData>
    <row r="2" spans="1:28" ht="15" x14ac:dyDescent="0.25">
      <c r="A2" s="1216" t="s">
        <v>954</v>
      </c>
      <c r="B2" s="1216"/>
      <c r="C2" s="1216"/>
      <c r="D2" s="1216"/>
      <c r="E2" s="1216"/>
      <c r="F2" s="1216"/>
      <c r="G2" s="1216"/>
      <c r="H2" s="1216"/>
      <c r="I2" s="1216"/>
      <c r="J2" s="1216"/>
      <c r="K2" s="1216"/>
      <c r="L2" s="1216"/>
      <c r="M2" s="1216"/>
      <c r="N2" s="1216"/>
    </row>
    <row r="3" spans="1:28" ht="15" x14ac:dyDescent="0.25">
      <c r="A3" s="1216" t="s">
        <v>576</v>
      </c>
      <c r="B3" s="1216"/>
      <c r="C3" s="1216"/>
      <c r="D3" s="1216"/>
      <c r="E3" s="1216"/>
      <c r="F3" s="1216"/>
      <c r="G3" s="1216"/>
      <c r="H3" s="1216"/>
      <c r="I3" s="1216"/>
      <c r="J3" s="1216"/>
      <c r="K3" s="1216"/>
      <c r="L3" s="1216"/>
      <c r="M3" s="1216"/>
      <c r="N3" s="1216"/>
    </row>
    <row r="4" spans="1:28" ht="13.5" thickBot="1" x14ac:dyDescent="0.25">
      <c r="A4" s="1073"/>
      <c r="B4" s="1073"/>
      <c r="C4" s="1073"/>
      <c r="D4" s="1073"/>
      <c r="E4" s="1073"/>
      <c r="F4" s="1073"/>
      <c r="G4" s="1073"/>
      <c r="H4" s="1073"/>
      <c r="I4" s="1073"/>
      <c r="J4" s="1073"/>
      <c r="K4" s="1073"/>
      <c r="L4" s="1073"/>
      <c r="M4" s="1073"/>
      <c r="N4" s="1073"/>
    </row>
    <row r="5" spans="1:28" s="380" customFormat="1" ht="13.5" thickTop="1" x14ac:dyDescent="0.2">
      <c r="A5" s="1217" t="s">
        <v>894</v>
      </c>
      <c r="B5" s="1219" t="s">
        <v>0</v>
      </c>
      <c r="C5" s="1219"/>
      <c r="D5" s="1219" t="s">
        <v>1</v>
      </c>
      <c r="E5" s="1219"/>
      <c r="F5" s="1219" t="s">
        <v>2</v>
      </c>
      <c r="G5" s="1219"/>
      <c r="H5" s="1219" t="s">
        <v>3</v>
      </c>
      <c r="I5" s="1219"/>
      <c r="J5" s="1219" t="s">
        <v>4</v>
      </c>
      <c r="K5" s="1219"/>
      <c r="L5" s="1219" t="s">
        <v>10</v>
      </c>
      <c r="M5" s="1219"/>
      <c r="N5" s="1219" t="s">
        <v>5</v>
      </c>
      <c r="O5" s="1219"/>
      <c r="P5" s="1219" t="s">
        <v>6</v>
      </c>
      <c r="Q5" s="1219"/>
      <c r="R5" s="1219" t="s">
        <v>7</v>
      </c>
      <c r="S5" s="1219"/>
      <c r="T5" s="1219" t="s">
        <v>8</v>
      </c>
      <c r="U5" s="1219"/>
      <c r="V5" s="1219" t="s">
        <v>11</v>
      </c>
      <c r="W5" s="1219"/>
      <c r="X5" s="1219" t="s">
        <v>12</v>
      </c>
      <c r="Y5" s="1219"/>
      <c r="Z5" s="1214" t="s">
        <v>39</v>
      </c>
      <c r="AA5" s="1215"/>
    </row>
    <row r="6" spans="1:28" s="1074" customFormat="1" ht="25.5" x14ac:dyDescent="0.2">
      <c r="A6" s="1218"/>
      <c r="B6" s="674" t="s">
        <v>895</v>
      </c>
      <c r="C6" s="675" t="s">
        <v>896</v>
      </c>
      <c r="D6" s="674" t="s">
        <v>895</v>
      </c>
      <c r="E6" s="675" t="s">
        <v>896</v>
      </c>
      <c r="F6" s="674" t="s">
        <v>895</v>
      </c>
      <c r="G6" s="675" t="s">
        <v>896</v>
      </c>
      <c r="H6" s="674" t="s">
        <v>895</v>
      </c>
      <c r="I6" s="675" t="s">
        <v>896</v>
      </c>
      <c r="J6" s="674" t="s">
        <v>895</v>
      </c>
      <c r="K6" s="675" t="s">
        <v>896</v>
      </c>
      <c r="L6" s="674" t="s">
        <v>895</v>
      </c>
      <c r="M6" s="675" t="s">
        <v>896</v>
      </c>
      <c r="N6" s="674" t="s">
        <v>895</v>
      </c>
      <c r="O6" s="675" t="s">
        <v>896</v>
      </c>
      <c r="P6" s="674" t="s">
        <v>895</v>
      </c>
      <c r="Q6" s="675" t="s">
        <v>896</v>
      </c>
      <c r="R6" s="674" t="s">
        <v>895</v>
      </c>
      <c r="S6" s="675" t="s">
        <v>896</v>
      </c>
      <c r="T6" s="674" t="s">
        <v>895</v>
      </c>
      <c r="U6" s="675" t="s">
        <v>896</v>
      </c>
      <c r="V6" s="674" t="s">
        <v>895</v>
      </c>
      <c r="W6" s="675" t="s">
        <v>896</v>
      </c>
      <c r="X6" s="674" t="s">
        <v>895</v>
      </c>
      <c r="Y6" s="675" t="s">
        <v>896</v>
      </c>
      <c r="Z6" s="676" t="s">
        <v>895</v>
      </c>
      <c r="AA6" s="677" t="s">
        <v>896</v>
      </c>
    </row>
    <row r="7" spans="1:28" x14ac:dyDescent="0.2">
      <c r="A7" s="1245" t="s">
        <v>647</v>
      </c>
      <c r="B7" s="647">
        <v>4</v>
      </c>
      <c r="C7" s="647">
        <v>1471</v>
      </c>
      <c r="D7" s="647">
        <v>2</v>
      </c>
      <c r="E7" s="647">
        <v>1910</v>
      </c>
      <c r="F7" s="647">
        <v>6</v>
      </c>
      <c r="G7" s="647">
        <v>1649</v>
      </c>
      <c r="H7" s="647">
        <v>7</v>
      </c>
      <c r="I7" s="647">
        <v>2046</v>
      </c>
      <c r="J7" s="647">
        <v>13</v>
      </c>
      <c r="K7" s="647">
        <v>2980</v>
      </c>
      <c r="L7" s="647">
        <v>6</v>
      </c>
      <c r="M7" s="647">
        <v>1892</v>
      </c>
      <c r="N7" s="647">
        <v>6</v>
      </c>
      <c r="O7" s="647">
        <v>1840</v>
      </c>
      <c r="P7" s="647">
        <v>7</v>
      </c>
      <c r="Q7" s="647">
        <v>1159</v>
      </c>
      <c r="R7" s="647">
        <v>10</v>
      </c>
      <c r="S7" s="647">
        <v>2735</v>
      </c>
      <c r="T7" s="647"/>
      <c r="U7" s="647"/>
      <c r="V7" s="647"/>
      <c r="W7" s="648"/>
      <c r="X7" s="648"/>
      <c r="Y7" s="648"/>
      <c r="Z7" s="1075">
        <f>SUM(B7,D7,F7,H7,J7,L7,N7,P7,R7,T7,V7,X7)</f>
        <v>61</v>
      </c>
      <c r="AA7" s="1076">
        <v>13790</v>
      </c>
      <c r="AB7" s="1249"/>
    </row>
    <row r="8" spans="1:28" x14ac:dyDescent="0.2">
      <c r="A8" s="1246" t="s">
        <v>870</v>
      </c>
      <c r="B8" s="501"/>
      <c r="C8" s="501">
        <v>21</v>
      </c>
      <c r="D8" s="501"/>
      <c r="E8" s="501">
        <v>22</v>
      </c>
      <c r="F8" s="501">
        <v>1</v>
      </c>
      <c r="G8" s="501">
        <v>20</v>
      </c>
      <c r="H8" s="501"/>
      <c r="I8" s="501">
        <v>18</v>
      </c>
      <c r="J8" s="501">
        <v>1</v>
      </c>
      <c r="K8" s="501">
        <v>29</v>
      </c>
      <c r="L8" s="501">
        <v>0</v>
      </c>
      <c r="M8" s="501">
        <v>35</v>
      </c>
      <c r="N8" s="501">
        <v>0</v>
      </c>
      <c r="O8" s="501">
        <v>30</v>
      </c>
      <c r="P8" s="501">
        <v>0</v>
      </c>
      <c r="Q8" s="501">
        <v>27</v>
      </c>
      <c r="R8" s="501">
        <v>0</v>
      </c>
      <c r="S8" s="501">
        <v>21</v>
      </c>
      <c r="T8" s="501"/>
      <c r="U8" s="501"/>
      <c r="V8" s="501"/>
      <c r="W8" s="642"/>
      <c r="X8" s="642"/>
      <c r="Y8" s="642"/>
      <c r="Z8" s="1077">
        <f t="shared" ref="Z8:Z28" si="0">SUM(B8,D8,F8,H8,J8,L8,N8,P8,R8,T8,V8,X8)</f>
        <v>2</v>
      </c>
      <c r="AA8" s="1078">
        <v>175</v>
      </c>
      <c r="AB8" s="1249"/>
    </row>
    <row r="9" spans="1:28" x14ac:dyDescent="0.2">
      <c r="A9" s="1246" t="s">
        <v>871</v>
      </c>
      <c r="B9" s="501">
        <v>10</v>
      </c>
      <c r="C9" s="501">
        <v>352</v>
      </c>
      <c r="D9" s="501">
        <v>11</v>
      </c>
      <c r="E9" s="501">
        <v>292</v>
      </c>
      <c r="F9" s="501">
        <v>8</v>
      </c>
      <c r="G9" s="501">
        <v>288</v>
      </c>
      <c r="H9" s="501">
        <v>12</v>
      </c>
      <c r="I9" s="501">
        <v>294</v>
      </c>
      <c r="J9" s="501">
        <v>9</v>
      </c>
      <c r="K9" s="501">
        <v>363</v>
      </c>
      <c r="L9" s="501">
        <v>15</v>
      </c>
      <c r="M9" s="501">
        <v>371</v>
      </c>
      <c r="N9" s="501">
        <v>7</v>
      </c>
      <c r="O9" s="501">
        <v>404</v>
      </c>
      <c r="P9" s="501">
        <v>5</v>
      </c>
      <c r="Q9" s="501">
        <v>367</v>
      </c>
      <c r="R9" s="501">
        <v>11</v>
      </c>
      <c r="S9" s="501">
        <v>319</v>
      </c>
      <c r="T9" s="501"/>
      <c r="U9" s="501"/>
      <c r="V9" s="501"/>
      <c r="W9" s="642"/>
      <c r="X9" s="642"/>
      <c r="Y9" s="642"/>
      <c r="Z9" s="1079">
        <f t="shared" si="0"/>
        <v>88</v>
      </c>
      <c r="AA9" s="1080">
        <v>2364</v>
      </c>
      <c r="AB9" s="1249"/>
    </row>
    <row r="10" spans="1:28" x14ac:dyDescent="0.2">
      <c r="A10" s="1246" t="s">
        <v>872</v>
      </c>
      <c r="B10" s="501"/>
      <c r="C10" s="501">
        <v>4</v>
      </c>
      <c r="D10" s="501"/>
      <c r="E10" s="501">
        <v>2</v>
      </c>
      <c r="F10" s="501"/>
      <c r="G10" s="501">
        <v>5</v>
      </c>
      <c r="H10" s="501"/>
      <c r="I10" s="501">
        <v>5</v>
      </c>
      <c r="J10" s="501"/>
      <c r="K10" s="501">
        <v>3</v>
      </c>
      <c r="L10" s="501"/>
      <c r="M10" s="501">
        <v>7</v>
      </c>
      <c r="N10" s="501"/>
      <c r="O10" s="501">
        <v>1</v>
      </c>
      <c r="P10" s="501"/>
      <c r="Q10" s="501">
        <v>2</v>
      </c>
      <c r="R10" s="501">
        <v>1</v>
      </c>
      <c r="S10" s="501">
        <v>1</v>
      </c>
      <c r="T10" s="501"/>
      <c r="U10" s="501"/>
      <c r="V10" s="501"/>
      <c r="W10" s="642"/>
      <c r="X10" s="642"/>
      <c r="Y10" s="642"/>
      <c r="Z10" s="1079">
        <f t="shared" si="0"/>
        <v>1</v>
      </c>
      <c r="AA10" s="1080">
        <v>27</v>
      </c>
      <c r="AB10" s="1249"/>
    </row>
    <row r="11" spans="1:28" x14ac:dyDescent="0.2">
      <c r="A11" s="1246" t="s">
        <v>873</v>
      </c>
      <c r="B11" s="501">
        <v>16</v>
      </c>
      <c r="C11" s="501">
        <v>619</v>
      </c>
      <c r="D11" s="501">
        <v>19</v>
      </c>
      <c r="E11" s="501">
        <v>441</v>
      </c>
      <c r="F11" s="501">
        <v>25</v>
      </c>
      <c r="G11" s="501">
        <v>456</v>
      </c>
      <c r="H11" s="501">
        <v>18</v>
      </c>
      <c r="I11" s="501">
        <v>469</v>
      </c>
      <c r="J11" s="501">
        <v>13</v>
      </c>
      <c r="K11" s="501">
        <v>434</v>
      </c>
      <c r="L11" s="501">
        <v>11</v>
      </c>
      <c r="M11" s="501">
        <v>473</v>
      </c>
      <c r="N11" s="501">
        <v>2</v>
      </c>
      <c r="O11" s="501">
        <v>539</v>
      </c>
      <c r="P11" s="501">
        <v>26</v>
      </c>
      <c r="Q11" s="501">
        <v>422</v>
      </c>
      <c r="R11" s="501">
        <v>3</v>
      </c>
      <c r="S11" s="501">
        <v>532</v>
      </c>
      <c r="T11" s="501"/>
      <c r="U11" s="501"/>
      <c r="V11" s="501"/>
      <c r="W11" s="642"/>
      <c r="X11" s="642"/>
      <c r="Y11" s="642"/>
      <c r="Z11" s="1079">
        <f t="shared" si="0"/>
        <v>133</v>
      </c>
      <c r="AA11" s="1080">
        <v>3431</v>
      </c>
      <c r="AB11" s="1249"/>
    </row>
    <row r="12" spans="1:28" x14ac:dyDescent="0.2">
      <c r="A12" s="1246" t="s">
        <v>874</v>
      </c>
      <c r="B12" s="501">
        <v>2</v>
      </c>
      <c r="C12" s="501">
        <v>285</v>
      </c>
      <c r="D12" s="501">
        <v>6</v>
      </c>
      <c r="E12" s="501">
        <v>287</v>
      </c>
      <c r="F12" s="501">
        <v>10</v>
      </c>
      <c r="G12" s="501">
        <v>379</v>
      </c>
      <c r="H12" s="501">
        <v>11</v>
      </c>
      <c r="I12" s="501">
        <v>364</v>
      </c>
      <c r="J12" s="501">
        <v>7</v>
      </c>
      <c r="K12" s="501">
        <v>278</v>
      </c>
      <c r="L12" s="501">
        <v>10</v>
      </c>
      <c r="M12" s="501">
        <v>502</v>
      </c>
      <c r="N12" s="501">
        <v>1</v>
      </c>
      <c r="O12" s="501">
        <v>300</v>
      </c>
      <c r="P12" s="501">
        <v>1</v>
      </c>
      <c r="Q12" s="501">
        <v>262</v>
      </c>
      <c r="R12" s="501">
        <v>5</v>
      </c>
      <c r="S12" s="501">
        <v>427</v>
      </c>
      <c r="T12" s="501"/>
      <c r="U12" s="501"/>
      <c r="V12" s="501"/>
      <c r="W12" s="642"/>
      <c r="X12" s="642"/>
      <c r="Y12" s="642"/>
      <c r="Z12" s="1079">
        <f t="shared" si="0"/>
        <v>53</v>
      </c>
      <c r="AA12" s="1080">
        <v>2396</v>
      </c>
      <c r="AB12" s="1249"/>
    </row>
    <row r="13" spans="1:28" x14ac:dyDescent="0.2">
      <c r="A13" s="1246" t="s">
        <v>875</v>
      </c>
      <c r="B13" s="501">
        <v>8</v>
      </c>
      <c r="C13" s="501">
        <v>451</v>
      </c>
      <c r="D13" s="501">
        <v>14</v>
      </c>
      <c r="E13" s="501">
        <v>462</v>
      </c>
      <c r="F13" s="501">
        <v>12</v>
      </c>
      <c r="G13" s="501">
        <v>401</v>
      </c>
      <c r="H13" s="501">
        <v>18</v>
      </c>
      <c r="I13" s="501">
        <v>598</v>
      </c>
      <c r="J13" s="501">
        <v>14</v>
      </c>
      <c r="K13" s="501">
        <v>496</v>
      </c>
      <c r="L13" s="501">
        <v>12</v>
      </c>
      <c r="M13" s="501">
        <v>556</v>
      </c>
      <c r="N13" s="501">
        <v>13</v>
      </c>
      <c r="O13" s="501">
        <v>588</v>
      </c>
      <c r="P13" s="501">
        <v>13</v>
      </c>
      <c r="Q13" s="501">
        <v>381</v>
      </c>
      <c r="R13" s="501">
        <v>15</v>
      </c>
      <c r="S13" s="501">
        <v>539</v>
      </c>
      <c r="T13" s="501"/>
      <c r="U13" s="501"/>
      <c r="V13" s="501"/>
      <c r="W13" s="642"/>
      <c r="X13" s="642"/>
      <c r="Y13" s="642"/>
      <c r="Z13" s="1079">
        <f t="shared" si="0"/>
        <v>119</v>
      </c>
      <c r="AA13" s="1080">
        <v>3552</v>
      </c>
      <c r="AB13" s="1249"/>
    </row>
    <row r="14" spans="1:28" x14ac:dyDescent="0.2">
      <c r="A14" s="1246" t="s">
        <v>876</v>
      </c>
      <c r="B14" s="501"/>
      <c r="C14" s="501">
        <v>1</v>
      </c>
      <c r="D14" s="501"/>
      <c r="E14" s="501">
        <v>1</v>
      </c>
      <c r="F14" s="501"/>
      <c r="G14" s="501">
        <v>0</v>
      </c>
      <c r="H14" s="501"/>
      <c r="I14" s="501">
        <v>1</v>
      </c>
      <c r="J14" s="501"/>
      <c r="K14" s="501">
        <v>0</v>
      </c>
      <c r="L14" s="501"/>
      <c r="M14" s="501">
        <v>1</v>
      </c>
      <c r="N14" s="501"/>
      <c r="O14" s="501">
        <v>1</v>
      </c>
      <c r="P14" s="501"/>
      <c r="Q14" s="501">
        <v>0</v>
      </c>
      <c r="R14" s="501"/>
      <c r="S14" s="501">
        <v>0</v>
      </c>
      <c r="T14" s="501"/>
      <c r="U14" s="501"/>
      <c r="V14" s="501"/>
      <c r="W14" s="642"/>
      <c r="X14" s="642"/>
      <c r="Y14" s="642"/>
      <c r="Z14" s="1079">
        <f t="shared" si="0"/>
        <v>0</v>
      </c>
      <c r="AA14" s="1080">
        <v>5</v>
      </c>
      <c r="AB14" s="1249"/>
    </row>
    <row r="15" spans="1:28" x14ac:dyDescent="0.2">
      <c r="A15" s="1246" t="s">
        <v>877</v>
      </c>
      <c r="B15" s="501"/>
      <c r="C15" s="501">
        <v>2</v>
      </c>
      <c r="D15" s="501"/>
      <c r="E15" s="501">
        <v>3</v>
      </c>
      <c r="F15" s="501"/>
      <c r="G15" s="501">
        <v>1</v>
      </c>
      <c r="H15" s="501"/>
      <c r="I15" s="501">
        <v>2</v>
      </c>
      <c r="J15" s="501"/>
      <c r="K15" s="501">
        <v>3</v>
      </c>
      <c r="L15" s="501"/>
      <c r="M15" s="501">
        <v>2</v>
      </c>
      <c r="N15" s="501"/>
      <c r="O15" s="501">
        <v>2</v>
      </c>
      <c r="P15" s="501"/>
      <c r="Q15" s="501">
        <v>3</v>
      </c>
      <c r="R15" s="501"/>
      <c r="S15" s="501">
        <v>3</v>
      </c>
      <c r="T15" s="501"/>
      <c r="U15" s="501"/>
      <c r="V15" s="501"/>
      <c r="W15" s="642"/>
      <c r="X15" s="642"/>
      <c r="Y15" s="642"/>
      <c r="Z15" s="1079">
        <f t="shared" si="0"/>
        <v>0</v>
      </c>
      <c r="AA15" s="1080">
        <v>15</v>
      </c>
      <c r="AB15" s="1249"/>
    </row>
    <row r="16" spans="1:28" x14ac:dyDescent="0.2">
      <c r="A16" s="1246" t="s">
        <v>878</v>
      </c>
      <c r="B16" s="501"/>
      <c r="C16" s="501">
        <v>5</v>
      </c>
      <c r="D16" s="501"/>
      <c r="E16" s="501">
        <v>4</v>
      </c>
      <c r="F16" s="501"/>
      <c r="G16" s="501">
        <v>5</v>
      </c>
      <c r="H16" s="501"/>
      <c r="I16" s="501">
        <v>6</v>
      </c>
      <c r="J16" s="501"/>
      <c r="K16" s="501">
        <v>2</v>
      </c>
      <c r="L16" s="501"/>
      <c r="M16" s="501">
        <v>3</v>
      </c>
      <c r="N16" s="501"/>
      <c r="O16" s="501">
        <v>2</v>
      </c>
      <c r="P16" s="501"/>
      <c r="Q16" s="501">
        <v>5</v>
      </c>
      <c r="R16" s="501"/>
      <c r="S16" s="501">
        <v>4</v>
      </c>
      <c r="T16" s="501"/>
      <c r="U16" s="501"/>
      <c r="V16" s="501"/>
      <c r="W16" s="642"/>
      <c r="X16" s="642"/>
      <c r="Y16" s="642"/>
      <c r="Z16" s="1079">
        <f t="shared" si="0"/>
        <v>0</v>
      </c>
      <c r="AA16" s="1080">
        <v>27</v>
      </c>
      <c r="AB16" s="1249"/>
    </row>
    <row r="17" spans="1:28" x14ac:dyDescent="0.2">
      <c r="A17" s="1246" t="s">
        <v>879</v>
      </c>
      <c r="B17" s="501">
        <v>2</v>
      </c>
      <c r="C17" s="501">
        <v>342</v>
      </c>
      <c r="D17" s="501">
        <v>19</v>
      </c>
      <c r="E17" s="501">
        <v>666</v>
      </c>
      <c r="F17" s="501">
        <v>12</v>
      </c>
      <c r="G17" s="501">
        <v>337</v>
      </c>
      <c r="H17" s="501">
        <v>6</v>
      </c>
      <c r="I17" s="501">
        <v>360</v>
      </c>
      <c r="J17" s="501">
        <v>11</v>
      </c>
      <c r="K17" s="501">
        <v>129</v>
      </c>
      <c r="L17" s="501">
        <v>7</v>
      </c>
      <c r="M17" s="501">
        <v>469</v>
      </c>
      <c r="N17" s="501">
        <v>11</v>
      </c>
      <c r="O17" s="501">
        <v>479</v>
      </c>
      <c r="P17" s="501">
        <v>10</v>
      </c>
      <c r="Q17" s="501">
        <v>490</v>
      </c>
      <c r="R17" s="501">
        <v>5</v>
      </c>
      <c r="S17" s="501">
        <v>262</v>
      </c>
      <c r="T17" s="501"/>
      <c r="U17" s="501"/>
      <c r="V17" s="501"/>
      <c r="W17" s="642"/>
      <c r="X17" s="642"/>
      <c r="Y17" s="642"/>
      <c r="Z17" s="1079">
        <f t="shared" si="0"/>
        <v>83</v>
      </c>
      <c r="AA17" s="1080">
        <v>2782</v>
      </c>
      <c r="AB17" s="1249"/>
    </row>
    <row r="18" spans="1:28" x14ac:dyDescent="0.2">
      <c r="A18" s="1246" t="s">
        <v>880</v>
      </c>
      <c r="B18" s="501"/>
      <c r="C18" s="501">
        <v>1</v>
      </c>
      <c r="D18" s="501"/>
      <c r="E18" s="501">
        <v>0</v>
      </c>
      <c r="F18" s="501"/>
      <c r="G18" s="501"/>
      <c r="H18" s="501"/>
      <c r="I18" s="501"/>
      <c r="J18" s="501"/>
      <c r="K18" s="501">
        <v>1</v>
      </c>
      <c r="L18" s="501"/>
      <c r="M18" s="501">
        <v>0</v>
      </c>
      <c r="N18" s="501"/>
      <c r="O18" s="501">
        <v>0</v>
      </c>
      <c r="P18" s="501"/>
      <c r="Q18" s="501">
        <v>0</v>
      </c>
      <c r="R18" s="501"/>
      <c r="S18" s="501"/>
      <c r="T18" s="501"/>
      <c r="U18" s="501"/>
      <c r="V18" s="501"/>
      <c r="W18" s="642"/>
      <c r="X18" s="642"/>
      <c r="Y18" s="642"/>
      <c r="Z18" s="1079">
        <f t="shared" si="0"/>
        <v>0</v>
      </c>
      <c r="AA18" s="1080">
        <v>2</v>
      </c>
      <c r="AB18" s="1249"/>
    </row>
    <row r="19" spans="1:28" x14ac:dyDescent="0.2">
      <c r="A19" s="1246" t="s">
        <v>881</v>
      </c>
      <c r="B19" s="501"/>
      <c r="C19" s="501">
        <v>0</v>
      </c>
      <c r="D19" s="501"/>
      <c r="E19" s="501">
        <v>0</v>
      </c>
      <c r="F19" s="501"/>
      <c r="G19" s="501">
        <v>0</v>
      </c>
      <c r="H19" s="501"/>
      <c r="I19" s="501"/>
      <c r="J19" s="501"/>
      <c r="K19" s="501"/>
      <c r="L19" s="501"/>
      <c r="M19" s="501"/>
      <c r="N19" s="501"/>
      <c r="O19" s="501"/>
      <c r="P19" s="501"/>
      <c r="Q19" s="501"/>
      <c r="R19" s="501"/>
      <c r="S19" s="501">
        <v>1</v>
      </c>
      <c r="T19" s="501"/>
      <c r="U19" s="501"/>
      <c r="V19" s="501"/>
      <c r="W19" s="642"/>
      <c r="X19" s="642"/>
      <c r="Y19" s="642"/>
      <c r="Z19" s="1079">
        <f t="shared" si="0"/>
        <v>0</v>
      </c>
      <c r="AA19" s="1080">
        <v>0</v>
      </c>
      <c r="AB19" s="1249"/>
    </row>
    <row r="20" spans="1:28" x14ac:dyDescent="0.2">
      <c r="A20" s="1246" t="s">
        <v>882</v>
      </c>
      <c r="B20" s="501">
        <v>5</v>
      </c>
      <c r="C20" s="501">
        <v>97</v>
      </c>
      <c r="D20" s="501">
        <v>0</v>
      </c>
      <c r="E20" s="501">
        <v>76</v>
      </c>
      <c r="F20" s="501">
        <v>4</v>
      </c>
      <c r="G20" s="501">
        <v>57</v>
      </c>
      <c r="H20" s="501">
        <v>4</v>
      </c>
      <c r="I20" s="501">
        <v>72</v>
      </c>
      <c r="J20" s="501">
        <v>4</v>
      </c>
      <c r="K20" s="501">
        <v>91</v>
      </c>
      <c r="L20" s="501">
        <v>3</v>
      </c>
      <c r="M20" s="501">
        <v>101</v>
      </c>
      <c r="N20" s="501">
        <v>4</v>
      </c>
      <c r="O20" s="501">
        <v>103</v>
      </c>
      <c r="P20" s="501">
        <v>4</v>
      </c>
      <c r="Q20" s="501">
        <v>84</v>
      </c>
      <c r="R20" s="501">
        <v>3</v>
      </c>
      <c r="S20" s="501">
        <v>64</v>
      </c>
      <c r="T20" s="501"/>
      <c r="U20" s="501"/>
      <c r="V20" s="501"/>
      <c r="W20" s="642"/>
      <c r="X20" s="642"/>
      <c r="Y20" s="642"/>
      <c r="Z20" s="1079">
        <f t="shared" si="0"/>
        <v>31</v>
      </c>
      <c r="AA20" s="1080">
        <v>597</v>
      </c>
      <c r="AB20" s="1249"/>
    </row>
    <row r="21" spans="1:28" x14ac:dyDescent="0.2">
      <c r="A21" s="1247" t="s">
        <v>883</v>
      </c>
      <c r="B21" s="643">
        <f>SUM(B8:B20)</f>
        <v>43</v>
      </c>
      <c r="C21" s="643">
        <f t="shared" ref="C21:S21" si="1">SUM(C8:C20)</f>
        <v>2180</v>
      </c>
      <c r="D21" s="643">
        <f t="shared" si="1"/>
        <v>69</v>
      </c>
      <c r="E21" s="643">
        <f t="shared" si="1"/>
        <v>2256</v>
      </c>
      <c r="F21" s="643">
        <f t="shared" si="1"/>
        <v>72</v>
      </c>
      <c r="G21" s="643">
        <f t="shared" si="1"/>
        <v>1949</v>
      </c>
      <c r="H21" s="643">
        <f t="shared" si="1"/>
        <v>69</v>
      </c>
      <c r="I21" s="643">
        <f t="shared" si="1"/>
        <v>2189</v>
      </c>
      <c r="J21" s="643">
        <f t="shared" si="1"/>
        <v>59</v>
      </c>
      <c r="K21" s="643">
        <f t="shared" si="1"/>
        <v>1829</v>
      </c>
      <c r="L21" s="643">
        <f t="shared" si="1"/>
        <v>58</v>
      </c>
      <c r="M21" s="643">
        <f t="shared" si="1"/>
        <v>2520</v>
      </c>
      <c r="N21" s="643">
        <f t="shared" si="1"/>
        <v>38</v>
      </c>
      <c r="O21" s="643">
        <f t="shared" si="1"/>
        <v>2449</v>
      </c>
      <c r="P21" s="643">
        <f t="shared" si="1"/>
        <v>59</v>
      </c>
      <c r="Q21" s="643">
        <f t="shared" si="1"/>
        <v>2043</v>
      </c>
      <c r="R21" s="643">
        <f t="shared" si="1"/>
        <v>43</v>
      </c>
      <c r="S21" s="643">
        <f t="shared" si="1"/>
        <v>2173</v>
      </c>
      <c r="T21" s="643">
        <f t="shared" ref="C21:Y21" si="2">SUM(T8:T20)</f>
        <v>0</v>
      </c>
      <c r="U21" s="643">
        <f t="shared" si="2"/>
        <v>0</v>
      </c>
      <c r="V21" s="643">
        <f t="shared" si="2"/>
        <v>0</v>
      </c>
      <c r="W21" s="644">
        <f t="shared" si="2"/>
        <v>0</v>
      </c>
      <c r="X21" s="644">
        <f t="shared" si="2"/>
        <v>0</v>
      </c>
      <c r="Y21" s="644">
        <f t="shared" si="2"/>
        <v>0</v>
      </c>
      <c r="Z21" s="1081">
        <f t="shared" si="0"/>
        <v>510</v>
      </c>
      <c r="AA21" s="1082">
        <v>15373</v>
      </c>
      <c r="AB21" s="1249"/>
    </row>
    <row r="22" spans="1:28" x14ac:dyDescent="0.2">
      <c r="A22" s="1246" t="s">
        <v>884</v>
      </c>
      <c r="B22" s="501">
        <v>1</v>
      </c>
      <c r="C22" s="501">
        <v>367</v>
      </c>
      <c r="D22" s="501">
        <v>0</v>
      </c>
      <c r="E22" s="501">
        <v>322</v>
      </c>
      <c r="F22" s="501">
        <v>0</v>
      </c>
      <c r="G22" s="501">
        <v>347</v>
      </c>
      <c r="H22" s="501">
        <v>0</v>
      </c>
      <c r="I22" s="501">
        <v>211</v>
      </c>
      <c r="J22" s="501">
        <v>0</v>
      </c>
      <c r="K22" s="501">
        <v>168</v>
      </c>
      <c r="L22" s="501">
        <v>1</v>
      </c>
      <c r="M22" s="501">
        <v>599</v>
      </c>
      <c r="N22" s="501">
        <v>0</v>
      </c>
      <c r="O22" s="501">
        <v>812</v>
      </c>
      <c r="P22" s="501">
        <v>1</v>
      </c>
      <c r="Q22" s="501">
        <v>370</v>
      </c>
      <c r="R22" s="501">
        <v>0</v>
      </c>
      <c r="S22" s="501">
        <v>103</v>
      </c>
      <c r="T22" s="501"/>
      <c r="U22" s="501"/>
      <c r="V22" s="501"/>
      <c r="W22" s="642"/>
      <c r="X22" s="642"/>
      <c r="Y22" s="642"/>
      <c r="Z22" s="1077">
        <f t="shared" si="0"/>
        <v>3</v>
      </c>
      <c r="AA22" s="1078">
        <v>2826</v>
      </c>
      <c r="AB22" s="1249"/>
    </row>
    <row r="23" spans="1:28" x14ac:dyDescent="0.2">
      <c r="A23" s="1246" t="s">
        <v>885</v>
      </c>
      <c r="B23" s="501">
        <v>8</v>
      </c>
      <c r="C23" s="501">
        <v>2026</v>
      </c>
      <c r="D23" s="501">
        <v>9</v>
      </c>
      <c r="E23" s="501">
        <v>1824</v>
      </c>
      <c r="F23" s="501">
        <v>3</v>
      </c>
      <c r="G23" s="501">
        <v>1916</v>
      </c>
      <c r="H23" s="501">
        <v>5</v>
      </c>
      <c r="I23" s="501">
        <v>2148</v>
      </c>
      <c r="J23" s="501">
        <v>9</v>
      </c>
      <c r="K23" s="501">
        <v>2421</v>
      </c>
      <c r="L23" s="501">
        <v>8</v>
      </c>
      <c r="M23" s="501">
        <v>2232</v>
      </c>
      <c r="N23" s="501">
        <v>6</v>
      </c>
      <c r="O23" s="501">
        <v>2791</v>
      </c>
      <c r="P23" s="501">
        <v>6</v>
      </c>
      <c r="Q23" s="501">
        <v>2219</v>
      </c>
      <c r="R23" s="501">
        <v>5</v>
      </c>
      <c r="S23" s="501">
        <v>2280</v>
      </c>
      <c r="T23" s="501"/>
      <c r="U23" s="501"/>
      <c r="V23" s="501"/>
      <c r="W23" s="642"/>
      <c r="X23" s="642"/>
      <c r="Y23" s="642"/>
      <c r="Z23" s="1079">
        <f t="shared" si="0"/>
        <v>59</v>
      </c>
      <c r="AA23" s="1080">
        <v>15358</v>
      </c>
      <c r="AB23" s="1249"/>
    </row>
    <row r="24" spans="1:28" x14ac:dyDescent="0.2">
      <c r="A24" s="1246" t="s">
        <v>886</v>
      </c>
      <c r="B24" s="501"/>
      <c r="C24" s="501">
        <v>156</v>
      </c>
      <c r="D24" s="501">
        <v>1</v>
      </c>
      <c r="E24" s="501">
        <v>86</v>
      </c>
      <c r="F24" s="501">
        <v>0</v>
      </c>
      <c r="G24" s="501">
        <v>100</v>
      </c>
      <c r="H24" s="501">
        <v>0</v>
      </c>
      <c r="I24" s="501">
        <v>105</v>
      </c>
      <c r="J24" s="501">
        <v>0</v>
      </c>
      <c r="K24" s="501">
        <v>123</v>
      </c>
      <c r="L24" s="501">
        <v>0</v>
      </c>
      <c r="M24" s="501">
        <v>95</v>
      </c>
      <c r="N24" s="501"/>
      <c r="O24" s="501">
        <v>108</v>
      </c>
      <c r="P24" s="501"/>
      <c r="Q24" s="501">
        <v>95</v>
      </c>
      <c r="R24" s="501"/>
      <c r="S24" s="501">
        <v>103</v>
      </c>
      <c r="T24" s="501"/>
      <c r="U24" s="501"/>
      <c r="V24" s="501"/>
      <c r="W24" s="642"/>
      <c r="X24" s="642"/>
      <c r="Y24" s="642"/>
      <c r="Z24" s="1079">
        <f t="shared" si="0"/>
        <v>1</v>
      </c>
      <c r="AA24" s="1080">
        <v>773</v>
      </c>
      <c r="AB24" s="1249"/>
    </row>
    <row r="25" spans="1:28" x14ac:dyDescent="0.2">
      <c r="A25" s="1246" t="s">
        <v>887</v>
      </c>
      <c r="B25" s="501">
        <v>10</v>
      </c>
      <c r="C25" s="501">
        <v>1147</v>
      </c>
      <c r="D25" s="501">
        <v>4</v>
      </c>
      <c r="E25" s="501">
        <v>925</v>
      </c>
      <c r="F25" s="501">
        <v>12</v>
      </c>
      <c r="G25" s="501">
        <v>926</v>
      </c>
      <c r="H25" s="501">
        <v>10</v>
      </c>
      <c r="I25" s="501">
        <v>1152</v>
      </c>
      <c r="J25" s="501">
        <v>13</v>
      </c>
      <c r="K25" s="501">
        <v>929</v>
      </c>
      <c r="L25" s="501">
        <v>4</v>
      </c>
      <c r="M25" s="501">
        <v>1062</v>
      </c>
      <c r="N25" s="501">
        <v>3</v>
      </c>
      <c r="O25" s="501">
        <v>1194</v>
      </c>
      <c r="P25" s="501">
        <v>9</v>
      </c>
      <c r="Q25" s="501">
        <v>1128</v>
      </c>
      <c r="R25" s="501">
        <v>5</v>
      </c>
      <c r="S25" s="501">
        <v>1023</v>
      </c>
      <c r="T25" s="501"/>
      <c r="U25" s="501"/>
      <c r="V25" s="501"/>
      <c r="W25" s="642"/>
      <c r="X25" s="642"/>
      <c r="Y25" s="642"/>
      <c r="Z25" s="1079">
        <f t="shared" si="0"/>
        <v>70</v>
      </c>
      <c r="AA25" s="1080">
        <v>7335</v>
      </c>
      <c r="AB25" s="1249"/>
    </row>
    <row r="26" spans="1:28" x14ac:dyDescent="0.2">
      <c r="A26" s="1246" t="s">
        <v>888</v>
      </c>
      <c r="B26" s="501">
        <v>0</v>
      </c>
      <c r="C26" s="501">
        <v>394</v>
      </c>
      <c r="D26" s="501">
        <v>0</v>
      </c>
      <c r="E26" s="501">
        <v>289</v>
      </c>
      <c r="F26" s="501">
        <v>0</v>
      </c>
      <c r="G26" s="501">
        <v>311</v>
      </c>
      <c r="H26" s="501">
        <v>3</v>
      </c>
      <c r="I26" s="501">
        <v>346</v>
      </c>
      <c r="J26" s="501">
        <v>0</v>
      </c>
      <c r="K26" s="501">
        <v>463</v>
      </c>
      <c r="L26" s="501">
        <v>1</v>
      </c>
      <c r="M26" s="501">
        <v>345</v>
      </c>
      <c r="N26" s="501">
        <v>0</v>
      </c>
      <c r="O26" s="501">
        <v>338</v>
      </c>
      <c r="P26" s="501">
        <v>1</v>
      </c>
      <c r="Q26" s="501">
        <v>123</v>
      </c>
      <c r="R26" s="501">
        <v>1</v>
      </c>
      <c r="S26" s="501">
        <v>678</v>
      </c>
      <c r="T26" s="501"/>
      <c r="U26" s="501"/>
      <c r="V26" s="501"/>
      <c r="W26" s="642"/>
      <c r="X26" s="642"/>
      <c r="Y26" s="642"/>
      <c r="Z26" s="1079">
        <f t="shared" si="0"/>
        <v>6</v>
      </c>
      <c r="AA26" s="1080">
        <v>2486</v>
      </c>
      <c r="AB26" s="1249"/>
    </row>
    <row r="27" spans="1:28" x14ac:dyDescent="0.2">
      <c r="A27" s="1247" t="s">
        <v>889</v>
      </c>
      <c r="B27" s="643">
        <f>SUM(B22:B26)</f>
        <v>19</v>
      </c>
      <c r="C27" s="643">
        <f t="shared" ref="C27:S27" si="3">SUM(C22:C26)</f>
        <v>4090</v>
      </c>
      <c r="D27" s="643">
        <f t="shared" si="3"/>
        <v>14</v>
      </c>
      <c r="E27" s="643">
        <f t="shared" si="3"/>
        <v>3446</v>
      </c>
      <c r="F27" s="643">
        <f t="shared" si="3"/>
        <v>15</v>
      </c>
      <c r="G27" s="643">
        <f t="shared" si="3"/>
        <v>3600</v>
      </c>
      <c r="H27" s="643">
        <f t="shared" si="3"/>
        <v>18</v>
      </c>
      <c r="I27" s="643">
        <f t="shared" si="3"/>
        <v>3962</v>
      </c>
      <c r="J27" s="643">
        <f t="shared" si="3"/>
        <v>22</v>
      </c>
      <c r="K27" s="643">
        <f t="shared" si="3"/>
        <v>4104</v>
      </c>
      <c r="L27" s="643">
        <f t="shared" si="3"/>
        <v>14</v>
      </c>
      <c r="M27" s="643">
        <f t="shared" si="3"/>
        <v>4333</v>
      </c>
      <c r="N27" s="643">
        <f t="shared" si="3"/>
        <v>9</v>
      </c>
      <c r="O27" s="643">
        <f t="shared" si="3"/>
        <v>5243</v>
      </c>
      <c r="P27" s="643">
        <f t="shared" si="3"/>
        <v>17</v>
      </c>
      <c r="Q27" s="643">
        <f t="shared" si="3"/>
        <v>3935</v>
      </c>
      <c r="R27" s="643">
        <f t="shared" si="3"/>
        <v>11</v>
      </c>
      <c r="S27" s="643">
        <f t="shared" si="3"/>
        <v>4187</v>
      </c>
      <c r="T27" s="643">
        <f t="shared" ref="C27:AA27" si="4">SUM(T22:T26)</f>
        <v>0</v>
      </c>
      <c r="U27" s="643">
        <f t="shared" si="4"/>
        <v>0</v>
      </c>
      <c r="V27" s="643">
        <f t="shared" si="4"/>
        <v>0</v>
      </c>
      <c r="W27" s="644">
        <f t="shared" si="4"/>
        <v>0</v>
      </c>
      <c r="X27" s="644">
        <f t="shared" si="4"/>
        <v>0</v>
      </c>
      <c r="Y27" s="644">
        <f t="shared" si="4"/>
        <v>0</v>
      </c>
      <c r="Z27" s="1081">
        <f t="shared" si="0"/>
        <v>139</v>
      </c>
      <c r="AA27" s="1082">
        <f t="shared" si="4"/>
        <v>28778</v>
      </c>
      <c r="AB27" s="1249"/>
    </row>
    <row r="28" spans="1:28" ht="13.5" thickBot="1" x14ac:dyDescent="0.25">
      <c r="A28" s="1248" t="s">
        <v>34</v>
      </c>
      <c r="B28" s="690">
        <f>B27+B21+B7</f>
        <v>66</v>
      </c>
      <c r="C28" s="690">
        <f t="shared" ref="C28:S28" si="5">C27+C21+C7</f>
        <v>7741</v>
      </c>
      <c r="D28" s="690">
        <f t="shared" si="5"/>
        <v>85</v>
      </c>
      <c r="E28" s="690">
        <f t="shared" si="5"/>
        <v>7612</v>
      </c>
      <c r="F28" s="690">
        <f t="shared" si="5"/>
        <v>93</v>
      </c>
      <c r="G28" s="690">
        <f t="shared" si="5"/>
        <v>7198</v>
      </c>
      <c r="H28" s="690">
        <f t="shared" si="5"/>
        <v>94</v>
      </c>
      <c r="I28" s="690">
        <f t="shared" si="5"/>
        <v>8197</v>
      </c>
      <c r="J28" s="690">
        <f t="shared" si="5"/>
        <v>94</v>
      </c>
      <c r="K28" s="690">
        <f t="shared" si="5"/>
        <v>8913</v>
      </c>
      <c r="L28" s="690">
        <f t="shared" si="5"/>
        <v>78</v>
      </c>
      <c r="M28" s="690">
        <f t="shared" si="5"/>
        <v>8745</v>
      </c>
      <c r="N28" s="690">
        <f t="shared" si="5"/>
        <v>53</v>
      </c>
      <c r="O28" s="690">
        <f t="shared" si="5"/>
        <v>9532</v>
      </c>
      <c r="P28" s="690">
        <f t="shared" si="5"/>
        <v>83</v>
      </c>
      <c r="Q28" s="690">
        <f t="shared" si="5"/>
        <v>7137</v>
      </c>
      <c r="R28" s="690">
        <f t="shared" si="5"/>
        <v>64</v>
      </c>
      <c r="S28" s="690">
        <f t="shared" si="5"/>
        <v>9095</v>
      </c>
      <c r="T28" s="690">
        <f t="shared" ref="C28:Y28" si="6">T27+T21+T7</f>
        <v>0</v>
      </c>
      <c r="U28" s="690">
        <f t="shared" si="6"/>
        <v>0</v>
      </c>
      <c r="V28" s="690">
        <f t="shared" si="6"/>
        <v>0</v>
      </c>
      <c r="W28" s="691">
        <f t="shared" si="6"/>
        <v>0</v>
      </c>
      <c r="X28" s="691">
        <f t="shared" si="6"/>
        <v>0</v>
      </c>
      <c r="Y28" s="690">
        <f t="shared" si="6"/>
        <v>0</v>
      </c>
      <c r="Z28" s="1083">
        <f t="shared" si="0"/>
        <v>710</v>
      </c>
      <c r="AA28" s="1084">
        <v>57941</v>
      </c>
      <c r="AB28" s="1249"/>
    </row>
    <row r="29" spans="1:28" ht="13.5" thickTop="1" x14ac:dyDescent="0.2"/>
    <row r="31" spans="1:28" ht="15" x14ac:dyDescent="0.25">
      <c r="A31" s="1216" t="s">
        <v>954</v>
      </c>
      <c r="B31" s="1216"/>
      <c r="C31" s="1216"/>
      <c r="D31" s="1216"/>
      <c r="E31" s="1216"/>
      <c r="F31" s="1216"/>
      <c r="G31" s="1216"/>
      <c r="H31" s="1216"/>
      <c r="I31" s="1216"/>
      <c r="J31" s="1216"/>
      <c r="K31" s="1216"/>
      <c r="L31" s="1216"/>
      <c r="M31" s="1216"/>
      <c r="N31" s="1216"/>
    </row>
    <row r="32" spans="1:28" ht="15" x14ac:dyDescent="0.25">
      <c r="A32" s="1216" t="s">
        <v>898</v>
      </c>
      <c r="B32" s="1216"/>
      <c r="C32" s="1216"/>
      <c r="D32" s="1216"/>
      <c r="E32" s="1216"/>
      <c r="F32" s="1216"/>
      <c r="G32" s="1216"/>
      <c r="H32" s="1216"/>
      <c r="I32" s="1216"/>
      <c r="J32" s="1216"/>
      <c r="K32" s="1216"/>
      <c r="L32" s="1216"/>
      <c r="M32" s="1216"/>
      <c r="N32" s="1216"/>
    </row>
    <row r="33" spans="1:27" ht="13.5" thickBot="1" x14ac:dyDescent="0.25">
      <c r="A33" s="1073"/>
      <c r="B33" s="1073"/>
      <c r="C33" s="1073"/>
      <c r="D33" s="1073"/>
      <c r="E33" s="1073"/>
      <c r="F33" s="1073"/>
      <c r="G33" s="1073"/>
      <c r="H33" s="1073"/>
      <c r="I33" s="1073"/>
      <c r="J33" s="1073"/>
      <c r="K33" s="1073"/>
      <c r="L33" s="1073"/>
      <c r="M33" s="1073"/>
      <c r="N33" s="1073"/>
    </row>
    <row r="34" spans="1:27" s="380" customFormat="1" ht="13.5" thickTop="1" x14ac:dyDescent="0.2">
      <c r="A34" s="1217" t="s">
        <v>894</v>
      </c>
      <c r="B34" s="1219" t="s">
        <v>0</v>
      </c>
      <c r="C34" s="1219"/>
      <c r="D34" s="1219" t="s">
        <v>1</v>
      </c>
      <c r="E34" s="1219"/>
      <c r="F34" s="1219" t="s">
        <v>2</v>
      </c>
      <c r="G34" s="1219"/>
      <c r="H34" s="1219" t="s">
        <v>3</v>
      </c>
      <c r="I34" s="1219"/>
      <c r="J34" s="1219" t="s">
        <v>4</v>
      </c>
      <c r="K34" s="1219"/>
      <c r="L34" s="1219" t="s">
        <v>10</v>
      </c>
      <c r="M34" s="1219"/>
      <c r="N34" s="1219" t="s">
        <v>5</v>
      </c>
      <c r="O34" s="1219"/>
      <c r="P34" s="1219" t="s">
        <v>6</v>
      </c>
      <c r="Q34" s="1219"/>
      <c r="R34" s="1219" t="s">
        <v>7</v>
      </c>
      <c r="S34" s="1219"/>
      <c r="T34" s="1219" t="s">
        <v>8</v>
      </c>
      <c r="U34" s="1219"/>
      <c r="V34" s="1219" t="s">
        <v>11</v>
      </c>
      <c r="W34" s="1219"/>
      <c r="X34" s="1219" t="s">
        <v>12</v>
      </c>
      <c r="Y34" s="1219"/>
      <c r="Z34" s="1214" t="s">
        <v>39</v>
      </c>
      <c r="AA34" s="1215"/>
    </row>
    <row r="35" spans="1:27" s="1074" customFormat="1" ht="25.5" x14ac:dyDescent="0.2">
      <c r="A35" s="1218"/>
      <c r="B35" s="674" t="s">
        <v>895</v>
      </c>
      <c r="C35" s="675" t="s">
        <v>896</v>
      </c>
      <c r="D35" s="674" t="s">
        <v>895</v>
      </c>
      <c r="E35" s="675" t="s">
        <v>896</v>
      </c>
      <c r="F35" s="674" t="s">
        <v>895</v>
      </c>
      <c r="G35" s="675" t="s">
        <v>896</v>
      </c>
      <c r="H35" s="674" t="s">
        <v>895</v>
      </c>
      <c r="I35" s="675" t="s">
        <v>896</v>
      </c>
      <c r="J35" s="674" t="s">
        <v>895</v>
      </c>
      <c r="K35" s="675" t="s">
        <v>896</v>
      </c>
      <c r="L35" s="674" t="s">
        <v>895</v>
      </c>
      <c r="M35" s="675" t="s">
        <v>896</v>
      </c>
      <c r="N35" s="674" t="s">
        <v>895</v>
      </c>
      <c r="O35" s="675" t="s">
        <v>896</v>
      </c>
      <c r="P35" s="674" t="s">
        <v>895</v>
      </c>
      <c r="Q35" s="675" t="s">
        <v>896</v>
      </c>
      <c r="R35" s="674" t="s">
        <v>895</v>
      </c>
      <c r="S35" s="675" t="s">
        <v>896</v>
      </c>
      <c r="T35" s="674" t="s">
        <v>895</v>
      </c>
      <c r="U35" s="675" t="s">
        <v>896</v>
      </c>
      <c r="V35" s="674" t="s">
        <v>895</v>
      </c>
      <c r="W35" s="675" t="s">
        <v>896</v>
      </c>
      <c r="X35" s="674" t="s">
        <v>895</v>
      </c>
      <c r="Y35" s="675" t="s">
        <v>896</v>
      </c>
      <c r="Z35" s="676" t="s">
        <v>895</v>
      </c>
      <c r="AA35" s="677" t="s">
        <v>896</v>
      </c>
    </row>
    <row r="36" spans="1:27" x14ac:dyDescent="0.2">
      <c r="A36" s="678" t="s">
        <v>647</v>
      </c>
      <c r="B36" s="1085">
        <v>3</v>
      </c>
      <c r="C36" s="1085">
        <v>1684</v>
      </c>
      <c r="D36" s="1085">
        <v>4</v>
      </c>
      <c r="E36" s="1085">
        <v>1417</v>
      </c>
      <c r="F36" s="1085">
        <v>0</v>
      </c>
      <c r="G36" s="1085">
        <v>449</v>
      </c>
      <c r="H36" s="1085">
        <v>14</v>
      </c>
      <c r="I36" s="1085">
        <v>5686</v>
      </c>
      <c r="J36" s="1085">
        <v>1</v>
      </c>
      <c r="K36" s="1085">
        <v>867</v>
      </c>
      <c r="L36" s="1085">
        <v>5</v>
      </c>
      <c r="M36" s="1085">
        <v>2482</v>
      </c>
      <c r="N36" s="1085">
        <v>5</v>
      </c>
      <c r="O36" s="1085">
        <v>2452</v>
      </c>
      <c r="P36" s="1085">
        <v>2</v>
      </c>
      <c r="Q36" s="1085">
        <v>2020</v>
      </c>
      <c r="R36" s="1085">
        <v>6</v>
      </c>
      <c r="S36" s="1085">
        <v>2352</v>
      </c>
      <c r="T36" s="1085">
        <v>5</v>
      </c>
      <c r="U36" s="1085">
        <v>1540</v>
      </c>
      <c r="V36" s="1085">
        <v>3</v>
      </c>
      <c r="W36" s="1086">
        <v>1698</v>
      </c>
      <c r="X36" s="1086">
        <v>5</v>
      </c>
      <c r="Y36" s="1086">
        <v>1635</v>
      </c>
      <c r="Z36" s="1087">
        <f>SUM(B36,D36,F36,H36,J36,L36,N36,P36,R36,T36,V36,X36)</f>
        <v>53</v>
      </c>
      <c r="AA36" s="1088">
        <f>SUM(C36,E36,G36,I36,K36,M36,O36,Q36,S36,U36,W36,Y36)</f>
        <v>24282</v>
      </c>
    </row>
    <row r="37" spans="1:27" x14ac:dyDescent="0.2">
      <c r="A37" s="681" t="s">
        <v>870</v>
      </c>
      <c r="B37" s="1089">
        <v>1</v>
      </c>
      <c r="C37" s="1089">
        <v>12</v>
      </c>
      <c r="D37" s="1089">
        <v>0</v>
      </c>
      <c r="E37" s="1089">
        <v>9</v>
      </c>
      <c r="F37" s="1089">
        <v>0</v>
      </c>
      <c r="G37" s="1089">
        <v>15</v>
      </c>
      <c r="H37" s="1089">
        <v>0</v>
      </c>
      <c r="I37" s="1089">
        <v>24</v>
      </c>
      <c r="J37" s="1089"/>
      <c r="K37" s="1089">
        <v>22</v>
      </c>
      <c r="L37" s="1089"/>
      <c r="M37" s="1089">
        <v>15</v>
      </c>
      <c r="N37" s="1089"/>
      <c r="O37" s="1089">
        <v>10</v>
      </c>
      <c r="P37" s="1089"/>
      <c r="Q37" s="1089">
        <v>30</v>
      </c>
      <c r="R37" s="1089"/>
      <c r="S37" s="1089">
        <v>9</v>
      </c>
      <c r="T37" s="1089"/>
      <c r="U37" s="1089">
        <v>20</v>
      </c>
      <c r="V37" s="1089"/>
      <c r="W37" s="1090">
        <v>13</v>
      </c>
      <c r="X37" s="1090"/>
      <c r="Y37" s="1090">
        <v>15</v>
      </c>
      <c r="Z37" s="1091">
        <f t="shared" ref="Z37:AA57" si="7">SUM(B37,D37,F37,H37,J37,L37,N37,P37,R37,T37,V37,X37)</f>
        <v>1</v>
      </c>
      <c r="AA37" s="1092">
        <f t="shared" si="7"/>
        <v>194</v>
      </c>
    </row>
    <row r="38" spans="1:27" x14ac:dyDescent="0.2">
      <c r="A38" s="681" t="s">
        <v>871</v>
      </c>
      <c r="B38" s="1089">
        <v>12</v>
      </c>
      <c r="C38" s="1089">
        <v>303</v>
      </c>
      <c r="D38" s="1089">
        <v>7</v>
      </c>
      <c r="E38" s="1089">
        <v>255</v>
      </c>
      <c r="F38" s="1089">
        <v>9</v>
      </c>
      <c r="G38" s="1089">
        <v>261</v>
      </c>
      <c r="H38" s="1089">
        <v>12</v>
      </c>
      <c r="I38" s="1089">
        <v>298</v>
      </c>
      <c r="J38" s="1089">
        <v>13</v>
      </c>
      <c r="K38" s="1089">
        <v>315</v>
      </c>
      <c r="L38" s="1089">
        <v>17</v>
      </c>
      <c r="M38" s="1089">
        <v>372</v>
      </c>
      <c r="N38" s="1089">
        <v>1</v>
      </c>
      <c r="O38" s="1089">
        <v>336</v>
      </c>
      <c r="P38" s="1089">
        <v>9</v>
      </c>
      <c r="Q38" s="1089">
        <v>322</v>
      </c>
      <c r="R38" s="1089">
        <v>10</v>
      </c>
      <c r="S38" s="1089">
        <v>294</v>
      </c>
      <c r="T38" s="1089">
        <v>12</v>
      </c>
      <c r="U38" s="1089">
        <v>344</v>
      </c>
      <c r="V38" s="1089">
        <v>10</v>
      </c>
      <c r="W38" s="1090">
        <v>309</v>
      </c>
      <c r="X38" s="1090">
        <v>7</v>
      </c>
      <c r="Y38" s="1090">
        <v>321</v>
      </c>
      <c r="Z38" s="1093">
        <f t="shared" si="7"/>
        <v>119</v>
      </c>
      <c r="AA38" s="1094">
        <f t="shared" si="7"/>
        <v>3730</v>
      </c>
    </row>
    <row r="39" spans="1:27" x14ac:dyDescent="0.2">
      <c r="A39" s="681" t="s">
        <v>872</v>
      </c>
      <c r="B39" s="1089">
        <v>0</v>
      </c>
      <c r="C39" s="1089">
        <v>7</v>
      </c>
      <c r="D39" s="1089"/>
      <c r="E39" s="1089">
        <v>4</v>
      </c>
      <c r="F39" s="1089"/>
      <c r="G39" s="1089">
        <v>1</v>
      </c>
      <c r="H39" s="1089"/>
      <c r="I39" s="1089">
        <v>3</v>
      </c>
      <c r="J39" s="1089"/>
      <c r="K39" s="1089">
        <v>4</v>
      </c>
      <c r="L39" s="1089"/>
      <c r="M39" s="1089">
        <v>4</v>
      </c>
      <c r="N39" s="1089"/>
      <c r="O39" s="1089">
        <v>0</v>
      </c>
      <c r="P39" s="1089"/>
      <c r="Q39" s="1089">
        <v>4</v>
      </c>
      <c r="R39" s="1089"/>
      <c r="S39" s="1089">
        <v>4</v>
      </c>
      <c r="T39" s="1089"/>
      <c r="U39" s="1089">
        <v>1</v>
      </c>
      <c r="V39" s="1089"/>
      <c r="W39" s="1090">
        <v>1</v>
      </c>
      <c r="X39" s="1090"/>
      <c r="Y39" s="1090">
        <v>0</v>
      </c>
      <c r="Z39" s="1093">
        <f t="shared" si="7"/>
        <v>0</v>
      </c>
      <c r="AA39" s="1094">
        <f t="shared" si="7"/>
        <v>33</v>
      </c>
    </row>
    <row r="40" spans="1:27" x14ac:dyDescent="0.2">
      <c r="A40" s="681" t="s">
        <v>873</v>
      </c>
      <c r="B40" s="1089">
        <v>17</v>
      </c>
      <c r="C40" s="1089">
        <v>572</v>
      </c>
      <c r="D40" s="1089">
        <v>28</v>
      </c>
      <c r="E40" s="1089">
        <v>437</v>
      </c>
      <c r="F40" s="1089">
        <v>26</v>
      </c>
      <c r="G40" s="1089">
        <v>446</v>
      </c>
      <c r="H40" s="1089">
        <v>28</v>
      </c>
      <c r="I40" s="1089">
        <v>509</v>
      </c>
      <c r="J40" s="1089">
        <v>30</v>
      </c>
      <c r="K40" s="1089">
        <v>530</v>
      </c>
      <c r="L40" s="1089">
        <v>11</v>
      </c>
      <c r="M40" s="1089">
        <v>445</v>
      </c>
      <c r="N40" s="1089">
        <v>30</v>
      </c>
      <c r="O40" s="1089">
        <v>455</v>
      </c>
      <c r="P40" s="1089">
        <v>21</v>
      </c>
      <c r="Q40" s="1089">
        <v>481</v>
      </c>
      <c r="R40" s="1089">
        <v>18</v>
      </c>
      <c r="S40" s="1089">
        <v>411</v>
      </c>
      <c r="T40" s="1089">
        <v>20</v>
      </c>
      <c r="U40" s="1089">
        <v>513</v>
      </c>
      <c r="V40" s="1089">
        <v>19</v>
      </c>
      <c r="W40" s="1090">
        <v>463</v>
      </c>
      <c r="X40" s="1090">
        <v>23</v>
      </c>
      <c r="Y40" s="1090">
        <v>492</v>
      </c>
      <c r="Z40" s="1093">
        <f t="shared" si="7"/>
        <v>271</v>
      </c>
      <c r="AA40" s="1094">
        <f t="shared" si="7"/>
        <v>5754</v>
      </c>
    </row>
    <row r="41" spans="1:27" x14ac:dyDescent="0.2">
      <c r="A41" s="681" t="s">
        <v>874</v>
      </c>
      <c r="B41" s="1089">
        <v>5</v>
      </c>
      <c r="C41" s="1089">
        <v>313</v>
      </c>
      <c r="D41" s="1089">
        <v>6</v>
      </c>
      <c r="E41" s="1089">
        <v>260</v>
      </c>
      <c r="F41" s="1089">
        <v>1</v>
      </c>
      <c r="G41" s="1089">
        <v>216</v>
      </c>
      <c r="H41" s="1089">
        <v>8</v>
      </c>
      <c r="I41" s="1089">
        <v>443</v>
      </c>
      <c r="J41" s="1089">
        <v>4</v>
      </c>
      <c r="K41" s="1089">
        <v>253</v>
      </c>
      <c r="L41" s="1089">
        <v>5</v>
      </c>
      <c r="M41" s="1089">
        <v>277</v>
      </c>
      <c r="N41" s="1089">
        <v>2</v>
      </c>
      <c r="O41" s="1089">
        <v>421</v>
      </c>
      <c r="P41" s="1089">
        <v>3</v>
      </c>
      <c r="Q41" s="1089">
        <v>261</v>
      </c>
      <c r="R41" s="1089">
        <v>3</v>
      </c>
      <c r="S41" s="1089">
        <v>392</v>
      </c>
      <c r="T41" s="1089">
        <v>5</v>
      </c>
      <c r="U41" s="1089">
        <v>381</v>
      </c>
      <c r="V41" s="1089">
        <v>2</v>
      </c>
      <c r="W41" s="1090">
        <v>284</v>
      </c>
      <c r="X41" s="1090">
        <v>4</v>
      </c>
      <c r="Y41" s="1090">
        <v>487</v>
      </c>
      <c r="Z41" s="1093">
        <f t="shared" si="7"/>
        <v>48</v>
      </c>
      <c r="AA41" s="1094">
        <f t="shared" si="7"/>
        <v>3988</v>
      </c>
    </row>
    <row r="42" spans="1:27" x14ac:dyDescent="0.2">
      <c r="A42" s="681" t="s">
        <v>875</v>
      </c>
      <c r="B42" s="1089">
        <v>12</v>
      </c>
      <c r="C42" s="1089">
        <v>498</v>
      </c>
      <c r="D42" s="1089">
        <v>11</v>
      </c>
      <c r="E42" s="1089">
        <v>250</v>
      </c>
      <c r="F42" s="1089">
        <v>12</v>
      </c>
      <c r="G42" s="1089">
        <v>508</v>
      </c>
      <c r="H42" s="1089">
        <v>14</v>
      </c>
      <c r="I42" s="1089">
        <v>491</v>
      </c>
      <c r="J42" s="1089">
        <v>19</v>
      </c>
      <c r="K42" s="1089">
        <v>468</v>
      </c>
      <c r="L42" s="1089">
        <v>9</v>
      </c>
      <c r="M42" s="1089">
        <v>459</v>
      </c>
      <c r="N42" s="1089">
        <v>9</v>
      </c>
      <c r="O42" s="1089">
        <v>534</v>
      </c>
      <c r="P42" s="1089">
        <v>13</v>
      </c>
      <c r="Q42" s="1089">
        <v>474</v>
      </c>
      <c r="R42" s="1089">
        <v>11</v>
      </c>
      <c r="S42" s="1089">
        <v>511</v>
      </c>
      <c r="T42" s="1089">
        <v>18</v>
      </c>
      <c r="U42" s="1089">
        <v>512</v>
      </c>
      <c r="V42" s="1089">
        <v>10</v>
      </c>
      <c r="W42" s="1090">
        <v>543</v>
      </c>
      <c r="X42" s="1090">
        <v>17</v>
      </c>
      <c r="Y42" s="1090">
        <v>522</v>
      </c>
      <c r="Z42" s="1093">
        <f t="shared" si="7"/>
        <v>155</v>
      </c>
      <c r="AA42" s="1094">
        <f t="shared" si="7"/>
        <v>5770</v>
      </c>
    </row>
    <row r="43" spans="1:27" x14ac:dyDescent="0.2">
      <c r="A43" s="681" t="s">
        <v>876</v>
      </c>
      <c r="B43" s="1089"/>
      <c r="C43" s="1089">
        <v>0</v>
      </c>
      <c r="D43" s="1089"/>
      <c r="E43" s="1089"/>
      <c r="F43" s="1089"/>
      <c r="G43" s="1089">
        <v>1</v>
      </c>
      <c r="H43" s="1089"/>
      <c r="I43" s="1089">
        <v>0</v>
      </c>
      <c r="J43" s="1089"/>
      <c r="K43" s="1089">
        <v>0</v>
      </c>
      <c r="L43" s="1089"/>
      <c r="M43" s="1089">
        <v>0</v>
      </c>
      <c r="N43" s="1089"/>
      <c r="O43" s="1089"/>
      <c r="P43" s="1089"/>
      <c r="Q43" s="1089"/>
      <c r="R43" s="1089"/>
      <c r="S43" s="1089">
        <v>1</v>
      </c>
      <c r="T43" s="1089"/>
      <c r="U43" s="1089">
        <v>0</v>
      </c>
      <c r="V43" s="1089"/>
      <c r="W43" s="1090">
        <v>0</v>
      </c>
      <c r="X43" s="1090"/>
      <c r="Y43" s="1090">
        <v>0</v>
      </c>
      <c r="Z43" s="1093">
        <f t="shared" si="7"/>
        <v>0</v>
      </c>
      <c r="AA43" s="1094">
        <f t="shared" si="7"/>
        <v>2</v>
      </c>
    </row>
    <row r="44" spans="1:27" x14ac:dyDescent="0.2">
      <c r="A44" s="681" t="s">
        <v>877</v>
      </c>
      <c r="B44" s="1089"/>
      <c r="C44" s="1089">
        <v>5</v>
      </c>
      <c r="D44" s="1089"/>
      <c r="E44" s="1089">
        <v>3</v>
      </c>
      <c r="F44" s="1089"/>
      <c r="G44" s="1089">
        <v>2</v>
      </c>
      <c r="H44" s="1089"/>
      <c r="I44" s="1089">
        <v>6</v>
      </c>
      <c r="J44" s="1089"/>
      <c r="K44" s="1089">
        <v>1</v>
      </c>
      <c r="L44" s="1089"/>
      <c r="M44" s="1089">
        <v>1</v>
      </c>
      <c r="N44" s="1089"/>
      <c r="O44" s="1089">
        <v>0</v>
      </c>
      <c r="P44" s="1089"/>
      <c r="Q44" s="1089">
        <v>2</v>
      </c>
      <c r="R44" s="1089"/>
      <c r="S44" s="1089">
        <v>1</v>
      </c>
      <c r="T44" s="1089"/>
      <c r="U44" s="1089">
        <v>0</v>
      </c>
      <c r="V44" s="1089"/>
      <c r="W44" s="1090">
        <v>11</v>
      </c>
      <c r="X44" s="1090"/>
      <c r="Y44" s="1090">
        <v>2</v>
      </c>
      <c r="Z44" s="1093">
        <f t="shared" si="7"/>
        <v>0</v>
      </c>
      <c r="AA44" s="1094">
        <f t="shared" si="7"/>
        <v>34</v>
      </c>
    </row>
    <row r="45" spans="1:27" x14ac:dyDescent="0.2">
      <c r="A45" s="681" t="s">
        <v>878</v>
      </c>
      <c r="B45" s="1089"/>
      <c r="C45" s="1089">
        <v>4</v>
      </c>
      <c r="D45" s="1089"/>
      <c r="E45" s="1089">
        <v>6</v>
      </c>
      <c r="F45" s="1089"/>
      <c r="G45" s="1089">
        <v>4</v>
      </c>
      <c r="H45" s="1089"/>
      <c r="I45" s="1089">
        <v>6</v>
      </c>
      <c r="J45" s="1089"/>
      <c r="K45" s="1089">
        <v>8</v>
      </c>
      <c r="L45" s="1089"/>
      <c r="M45" s="1089">
        <v>6</v>
      </c>
      <c r="N45" s="1089"/>
      <c r="O45" s="1089">
        <v>8</v>
      </c>
      <c r="P45" s="1089"/>
      <c r="Q45" s="1089">
        <v>4</v>
      </c>
      <c r="R45" s="1089"/>
      <c r="S45" s="1089">
        <v>4</v>
      </c>
      <c r="T45" s="1089"/>
      <c r="U45" s="1089">
        <v>2</v>
      </c>
      <c r="V45" s="1089"/>
      <c r="W45" s="1090">
        <v>2</v>
      </c>
      <c r="X45" s="1090"/>
      <c r="Y45" s="1090">
        <v>3</v>
      </c>
      <c r="Z45" s="1093">
        <f t="shared" si="7"/>
        <v>0</v>
      </c>
      <c r="AA45" s="1094">
        <f t="shared" si="7"/>
        <v>57</v>
      </c>
    </row>
    <row r="46" spans="1:27" x14ac:dyDescent="0.2">
      <c r="A46" s="681" t="s">
        <v>879</v>
      </c>
      <c r="B46" s="1089">
        <v>16</v>
      </c>
      <c r="C46" s="1089">
        <v>290</v>
      </c>
      <c r="D46" s="1089">
        <v>10</v>
      </c>
      <c r="E46" s="1089">
        <v>303</v>
      </c>
      <c r="F46" s="1089">
        <v>26</v>
      </c>
      <c r="G46" s="1089">
        <v>326</v>
      </c>
      <c r="H46" s="1089">
        <v>15</v>
      </c>
      <c r="I46" s="1089">
        <v>587</v>
      </c>
      <c r="J46" s="1089">
        <v>18</v>
      </c>
      <c r="K46" s="1089">
        <v>307</v>
      </c>
      <c r="L46" s="1089">
        <v>17</v>
      </c>
      <c r="M46" s="1089">
        <v>359</v>
      </c>
      <c r="N46" s="1089">
        <v>12</v>
      </c>
      <c r="O46" s="1089">
        <v>316</v>
      </c>
      <c r="P46" s="1089">
        <v>11</v>
      </c>
      <c r="Q46" s="1089">
        <v>303</v>
      </c>
      <c r="R46" s="1089">
        <v>7</v>
      </c>
      <c r="S46" s="1089">
        <v>288</v>
      </c>
      <c r="T46" s="1089">
        <v>8</v>
      </c>
      <c r="U46" s="1089">
        <v>248</v>
      </c>
      <c r="V46" s="1089">
        <v>6</v>
      </c>
      <c r="W46" s="1090">
        <v>307</v>
      </c>
      <c r="X46" s="1090">
        <v>3</v>
      </c>
      <c r="Y46" s="1090">
        <v>309</v>
      </c>
      <c r="Z46" s="1093">
        <f t="shared" si="7"/>
        <v>149</v>
      </c>
      <c r="AA46" s="1094">
        <f t="shared" si="7"/>
        <v>3943</v>
      </c>
    </row>
    <row r="47" spans="1:27" x14ac:dyDescent="0.2">
      <c r="A47" s="681" t="s">
        <v>880</v>
      </c>
      <c r="B47" s="1089"/>
      <c r="C47" s="1089">
        <v>0</v>
      </c>
      <c r="D47" s="1089"/>
      <c r="E47" s="1089">
        <v>0</v>
      </c>
      <c r="F47" s="1089"/>
      <c r="G47" s="1089">
        <v>2</v>
      </c>
      <c r="H47" s="1089"/>
      <c r="I47" s="1089">
        <v>0</v>
      </c>
      <c r="J47" s="1089"/>
      <c r="K47" s="1089">
        <v>1</v>
      </c>
      <c r="L47" s="1089"/>
      <c r="M47" s="1089">
        <v>3</v>
      </c>
      <c r="N47" s="1089"/>
      <c r="O47" s="1089">
        <v>0</v>
      </c>
      <c r="P47" s="1089"/>
      <c r="Q47" s="1089">
        <v>0</v>
      </c>
      <c r="R47" s="1089"/>
      <c r="S47" s="1089">
        <v>0</v>
      </c>
      <c r="T47" s="1089"/>
      <c r="U47" s="1089">
        <v>1</v>
      </c>
      <c r="V47" s="1089"/>
      <c r="W47" s="1090">
        <v>2</v>
      </c>
      <c r="X47" s="1090"/>
      <c r="Y47" s="1090">
        <v>0</v>
      </c>
      <c r="Z47" s="1093">
        <f t="shared" si="7"/>
        <v>0</v>
      </c>
      <c r="AA47" s="1094">
        <f t="shared" si="7"/>
        <v>9</v>
      </c>
    </row>
    <row r="48" spans="1:27" x14ac:dyDescent="0.2">
      <c r="A48" s="681" t="s">
        <v>881</v>
      </c>
      <c r="B48" s="1089"/>
      <c r="C48" s="1089"/>
      <c r="D48" s="1089"/>
      <c r="E48" s="1089"/>
      <c r="F48" s="1089"/>
      <c r="G48" s="1089"/>
      <c r="H48" s="1089"/>
      <c r="I48" s="1089"/>
      <c r="J48" s="1089"/>
      <c r="K48" s="1089"/>
      <c r="L48" s="1089"/>
      <c r="M48" s="1089"/>
      <c r="N48" s="1089"/>
      <c r="O48" s="1089"/>
      <c r="P48" s="1089"/>
      <c r="Q48" s="1089"/>
      <c r="R48" s="1089"/>
      <c r="S48" s="1089"/>
      <c r="T48" s="1089"/>
      <c r="U48" s="1089"/>
      <c r="V48" s="1089"/>
      <c r="W48" s="1090"/>
      <c r="X48" s="1090"/>
      <c r="Y48" s="1090">
        <v>1</v>
      </c>
      <c r="Z48" s="1093">
        <f t="shared" si="7"/>
        <v>0</v>
      </c>
      <c r="AA48" s="1094">
        <f t="shared" si="7"/>
        <v>1</v>
      </c>
    </row>
    <row r="49" spans="1:27" x14ac:dyDescent="0.2">
      <c r="A49" s="681" t="s">
        <v>882</v>
      </c>
      <c r="B49" s="1089">
        <v>4</v>
      </c>
      <c r="C49" s="1089">
        <v>81</v>
      </c>
      <c r="D49" s="1089">
        <v>4</v>
      </c>
      <c r="E49" s="1089">
        <v>66</v>
      </c>
      <c r="F49" s="1089">
        <v>3</v>
      </c>
      <c r="G49" s="1089">
        <v>97</v>
      </c>
      <c r="H49" s="1089">
        <v>6</v>
      </c>
      <c r="I49" s="1089">
        <v>86</v>
      </c>
      <c r="J49" s="1089">
        <v>8</v>
      </c>
      <c r="K49" s="1089">
        <v>88</v>
      </c>
      <c r="L49" s="1089">
        <v>3</v>
      </c>
      <c r="M49" s="1089">
        <v>79</v>
      </c>
      <c r="N49" s="1089">
        <v>5</v>
      </c>
      <c r="O49" s="1089">
        <v>83</v>
      </c>
      <c r="P49" s="1089">
        <v>2</v>
      </c>
      <c r="Q49" s="1089">
        <v>89</v>
      </c>
      <c r="R49" s="1089">
        <v>5</v>
      </c>
      <c r="S49" s="1089">
        <v>79</v>
      </c>
      <c r="T49" s="1089">
        <v>4</v>
      </c>
      <c r="U49" s="1089">
        <v>88</v>
      </c>
      <c r="V49" s="1089">
        <v>8</v>
      </c>
      <c r="W49" s="1090">
        <v>73</v>
      </c>
      <c r="X49" s="1090">
        <v>2</v>
      </c>
      <c r="Y49" s="1090">
        <v>81</v>
      </c>
      <c r="Z49" s="1093">
        <f t="shared" si="7"/>
        <v>54</v>
      </c>
      <c r="AA49" s="1094">
        <f t="shared" si="7"/>
        <v>990</v>
      </c>
    </row>
    <row r="50" spans="1:27" x14ac:dyDescent="0.2">
      <c r="A50" s="686" t="s">
        <v>883</v>
      </c>
      <c r="B50" s="1095">
        <f>SUM(B37:B49)</f>
        <v>67</v>
      </c>
      <c r="C50" s="1095">
        <f t="shared" ref="C50:Y50" si="8">SUM(C37:C49)</f>
        <v>2085</v>
      </c>
      <c r="D50" s="1095">
        <f t="shared" si="8"/>
        <v>66</v>
      </c>
      <c r="E50" s="1095">
        <f t="shared" si="8"/>
        <v>1593</v>
      </c>
      <c r="F50" s="1095">
        <f t="shared" si="8"/>
        <v>77</v>
      </c>
      <c r="G50" s="1095">
        <f t="shared" si="8"/>
        <v>1879</v>
      </c>
      <c r="H50" s="1095">
        <f t="shared" si="8"/>
        <v>83</v>
      </c>
      <c r="I50" s="1095">
        <f t="shared" si="8"/>
        <v>2453</v>
      </c>
      <c r="J50" s="1095">
        <f t="shared" si="8"/>
        <v>92</v>
      </c>
      <c r="K50" s="1095">
        <f t="shared" si="8"/>
        <v>1997</v>
      </c>
      <c r="L50" s="1095">
        <f t="shared" si="8"/>
        <v>62</v>
      </c>
      <c r="M50" s="1095">
        <f t="shared" si="8"/>
        <v>2020</v>
      </c>
      <c r="N50" s="1095">
        <f t="shared" si="8"/>
        <v>59</v>
      </c>
      <c r="O50" s="1095">
        <f t="shared" si="8"/>
        <v>2163</v>
      </c>
      <c r="P50" s="1095">
        <f t="shared" si="8"/>
        <v>59</v>
      </c>
      <c r="Q50" s="1095">
        <f t="shared" si="8"/>
        <v>1970</v>
      </c>
      <c r="R50" s="1095">
        <f t="shared" si="8"/>
        <v>54</v>
      </c>
      <c r="S50" s="1095">
        <f t="shared" si="8"/>
        <v>1994</v>
      </c>
      <c r="T50" s="1095">
        <f t="shared" si="8"/>
        <v>67</v>
      </c>
      <c r="U50" s="1095">
        <f t="shared" si="8"/>
        <v>2110</v>
      </c>
      <c r="V50" s="1095">
        <f t="shared" si="8"/>
        <v>55</v>
      </c>
      <c r="W50" s="1096">
        <f t="shared" si="8"/>
        <v>2008</v>
      </c>
      <c r="X50" s="1096">
        <f t="shared" si="8"/>
        <v>56</v>
      </c>
      <c r="Y50" s="1096">
        <f t="shared" si="8"/>
        <v>2233</v>
      </c>
      <c r="Z50" s="1097">
        <f t="shared" si="7"/>
        <v>797</v>
      </c>
      <c r="AA50" s="1098">
        <f t="shared" si="7"/>
        <v>24505</v>
      </c>
    </row>
    <row r="51" spans="1:27" x14ac:dyDescent="0.2">
      <c r="A51" s="681" t="s">
        <v>884</v>
      </c>
      <c r="B51" s="1089">
        <v>1</v>
      </c>
      <c r="C51" s="1089">
        <v>523</v>
      </c>
      <c r="D51" s="1089">
        <v>2</v>
      </c>
      <c r="E51" s="1089">
        <v>176</v>
      </c>
      <c r="F51" s="1089">
        <v>0</v>
      </c>
      <c r="G51" s="1089">
        <v>517</v>
      </c>
      <c r="H51" s="1089">
        <v>0</v>
      </c>
      <c r="I51" s="1089">
        <v>339</v>
      </c>
      <c r="J51" s="1089">
        <v>0</v>
      </c>
      <c r="K51" s="1089">
        <v>555</v>
      </c>
      <c r="L51" s="1089">
        <v>2</v>
      </c>
      <c r="M51" s="1089">
        <v>329</v>
      </c>
      <c r="N51" s="1089">
        <v>0</v>
      </c>
      <c r="O51" s="1089">
        <v>254</v>
      </c>
      <c r="P51" s="1089">
        <v>6</v>
      </c>
      <c r="Q51" s="1089">
        <v>339</v>
      </c>
      <c r="R51" s="1089">
        <v>0</v>
      </c>
      <c r="S51" s="1089">
        <v>401</v>
      </c>
      <c r="T51" s="1089">
        <v>4</v>
      </c>
      <c r="U51" s="1089">
        <v>466</v>
      </c>
      <c r="V51" s="1089">
        <v>1</v>
      </c>
      <c r="W51" s="1090">
        <v>210</v>
      </c>
      <c r="X51" s="1090">
        <v>4</v>
      </c>
      <c r="Y51" s="1090">
        <v>454</v>
      </c>
      <c r="Z51" s="1091">
        <f t="shared" si="7"/>
        <v>20</v>
      </c>
      <c r="AA51" s="1092">
        <f t="shared" si="7"/>
        <v>4563</v>
      </c>
    </row>
    <row r="52" spans="1:27" x14ac:dyDescent="0.2">
      <c r="A52" s="681" t="s">
        <v>885</v>
      </c>
      <c r="B52" s="1089">
        <v>6</v>
      </c>
      <c r="C52" s="1089">
        <v>2014</v>
      </c>
      <c r="D52" s="1089">
        <v>11</v>
      </c>
      <c r="E52" s="1089">
        <v>1626</v>
      </c>
      <c r="F52" s="1089">
        <v>14</v>
      </c>
      <c r="G52" s="1089">
        <v>1931</v>
      </c>
      <c r="H52" s="1089">
        <v>17</v>
      </c>
      <c r="I52" s="1089">
        <v>1608</v>
      </c>
      <c r="J52" s="1089">
        <v>17</v>
      </c>
      <c r="K52" s="1089">
        <v>2413</v>
      </c>
      <c r="L52" s="1089">
        <v>13</v>
      </c>
      <c r="M52" s="1089">
        <v>1774</v>
      </c>
      <c r="N52" s="1089">
        <v>18</v>
      </c>
      <c r="O52" s="1089">
        <v>1762</v>
      </c>
      <c r="P52" s="1089">
        <v>11</v>
      </c>
      <c r="Q52" s="1089">
        <v>2363</v>
      </c>
      <c r="R52" s="1089">
        <v>17</v>
      </c>
      <c r="S52" s="1089">
        <v>1059</v>
      </c>
      <c r="T52" s="1089">
        <v>9</v>
      </c>
      <c r="U52" s="1089">
        <v>2753</v>
      </c>
      <c r="V52" s="1089">
        <v>13</v>
      </c>
      <c r="W52" s="1090">
        <v>1867</v>
      </c>
      <c r="X52" s="1090">
        <v>11</v>
      </c>
      <c r="Y52" s="1090">
        <v>2119</v>
      </c>
      <c r="Z52" s="1093">
        <f t="shared" si="7"/>
        <v>157</v>
      </c>
      <c r="AA52" s="1094">
        <f t="shared" si="7"/>
        <v>23289</v>
      </c>
    </row>
    <row r="53" spans="1:27" x14ac:dyDescent="0.2">
      <c r="A53" s="681" t="s">
        <v>886</v>
      </c>
      <c r="B53" s="1089">
        <v>1</v>
      </c>
      <c r="C53" s="1089">
        <v>116</v>
      </c>
      <c r="D53" s="1089">
        <v>1</v>
      </c>
      <c r="E53" s="1089">
        <v>98</v>
      </c>
      <c r="F53" s="1089">
        <v>0</v>
      </c>
      <c r="G53" s="1089">
        <v>101</v>
      </c>
      <c r="H53" s="1089">
        <v>0</v>
      </c>
      <c r="I53" s="1089">
        <v>146</v>
      </c>
      <c r="J53" s="1089">
        <v>0</v>
      </c>
      <c r="K53" s="1089">
        <v>97</v>
      </c>
      <c r="L53" s="1089">
        <v>2</v>
      </c>
      <c r="M53" s="1089">
        <v>95</v>
      </c>
      <c r="N53" s="1089">
        <v>2</v>
      </c>
      <c r="O53" s="1089">
        <v>126</v>
      </c>
      <c r="P53" s="1089">
        <v>0</v>
      </c>
      <c r="Q53" s="1089">
        <v>137</v>
      </c>
      <c r="R53" s="1089">
        <v>0</v>
      </c>
      <c r="S53" s="1089">
        <v>112</v>
      </c>
      <c r="T53" s="1089">
        <v>0</v>
      </c>
      <c r="U53" s="1089">
        <v>126</v>
      </c>
      <c r="V53" s="1089">
        <v>0</v>
      </c>
      <c r="W53" s="1090">
        <v>95</v>
      </c>
      <c r="X53" s="1090"/>
      <c r="Y53" s="1090">
        <v>88</v>
      </c>
      <c r="Z53" s="1093">
        <f t="shared" si="7"/>
        <v>6</v>
      </c>
      <c r="AA53" s="1094">
        <f t="shared" si="7"/>
        <v>1337</v>
      </c>
    </row>
    <row r="54" spans="1:27" x14ac:dyDescent="0.2">
      <c r="A54" s="681" t="s">
        <v>887</v>
      </c>
      <c r="B54" s="1089">
        <v>12</v>
      </c>
      <c r="C54" s="1089">
        <v>1129</v>
      </c>
      <c r="D54" s="1089">
        <v>5</v>
      </c>
      <c r="E54" s="1089">
        <v>907</v>
      </c>
      <c r="F54" s="1089">
        <v>11</v>
      </c>
      <c r="G54" s="1089">
        <v>927</v>
      </c>
      <c r="H54" s="1089">
        <v>10</v>
      </c>
      <c r="I54" s="1089">
        <v>1008</v>
      </c>
      <c r="J54" s="1089">
        <v>15</v>
      </c>
      <c r="K54" s="1089">
        <v>1213</v>
      </c>
      <c r="L54" s="1089">
        <v>10</v>
      </c>
      <c r="M54" s="1089">
        <v>968</v>
      </c>
      <c r="N54" s="1089">
        <v>11</v>
      </c>
      <c r="O54" s="1089">
        <v>1126</v>
      </c>
      <c r="P54" s="1089">
        <v>6</v>
      </c>
      <c r="Q54" s="1089">
        <v>1058</v>
      </c>
      <c r="R54" s="1089">
        <v>8</v>
      </c>
      <c r="S54" s="1089">
        <v>987</v>
      </c>
      <c r="T54" s="1089">
        <v>12</v>
      </c>
      <c r="U54" s="1089">
        <v>1013</v>
      </c>
      <c r="V54" s="1089">
        <v>15</v>
      </c>
      <c r="W54" s="1090">
        <v>1073</v>
      </c>
      <c r="X54" s="1090">
        <v>6</v>
      </c>
      <c r="Y54" s="1090">
        <v>958</v>
      </c>
      <c r="Z54" s="1093">
        <f t="shared" si="7"/>
        <v>121</v>
      </c>
      <c r="AA54" s="1094">
        <f t="shared" si="7"/>
        <v>12367</v>
      </c>
    </row>
    <row r="55" spans="1:27" x14ac:dyDescent="0.2">
      <c r="A55" s="681" t="s">
        <v>888</v>
      </c>
      <c r="B55" s="1089">
        <v>7</v>
      </c>
      <c r="C55" s="1089">
        <v>220</v>
      </c>
      <c r="D55" s="1089">
        <v>4</v>
      </c>
      <c r="E55" s="1089">
        <v>605</v>
      </c>
      <c r="F55" s="1089">
        <v>1</v>
      </c>
      <c r="G55" s="1089">
        <v>21</v>
      </c>
      <c r="H55" s="1089">
        <v>6</v>
      </c>
      <c r="I55" s="1089">
        <v>671</v>
      </c>
      <c r="J55" s="1089">
        <v>1</v>
      </c>
      <c r="K55" s="1089">
        <v>385</v>
      </c>
      <c r="L55" s="1089">
        <v>1</v>
      </c>
      <c r="M55" s="1089">
        <v>42</v>
      </c>
      <c r="N55" s="1089">
        <v>4</v>
      </c>
      <c r="O55" s="1089">
        <v>710</v>
      </c>
      <c r="P55" s="1089">
        <v>1</v>
      </c>
      <c r="Q55" s="1089">
        <v>70</v>
      </c>
      <c r="R55" s="1089">
        <v>6</v>
      </c>
      <c r="S55" s="1089">
        <v>595</v>
      </c>
      <c r="T55" s="1089">
        <v>3</v>
      </c>
      <c r="U55" s="1089">
        <v>147</v>
      </c>
      <c r="V55" s="1089">
        <v>2</v>
      </c>
      <c r="W55" s="1090">
        <v>347</v>
      </c>
      <c r="X55" s="1090">
        <v>0</v>
      </c>
      <c r="Y55" s="1090">
        <v>618</v>
      </c>
      <c r="Z55" s="1093">
        <f t="shared" si="7"/>
        <v>36</v>
      </c>
      <c r="AA55" s="1094">
        <f t="shared" si="7"/>
        <v>4431</v>
      </c>
    </row>
    <row r="56" spans="1:27" x14ac:dyDescent="0.2">
      <c r="A56" s="686" t="s">
        <v>889</v>
      </c>
      <c r="B56" s="1095">
        <f>SUM(B51:B55)</f>
        <v>27</v>
      </c>
      <c r="C56" s="1095">
        <f t="shared" ref="C56:Y56" si="9">SUM(C51:C55)</f>
        <v>4002</v>
      </c>
      <c r="D56" s="1095">
        <f t="shared" si="9"/>
        <v>23</v>
      </c>
      <c r="E56" s="1095">
        <f t="shared" si="9"/>
        <v>3412</v>
      </c>
      <c r="F56" s="1095">
        <f t="shared" si="9"/>
        <v>26</v>
      </c>
      <c r="G56" s="1095">
        <f t="shared" si="9"/>
        <v>3497</v>
      </c>
      <c r="H56" s="1095">
        <f t="shared" si="9"/>
        <v>33</v>
      </c>
      <c r="I56" s="1095">
        <f t="shared" si="9"/>
        <v>3772</v>
      </c>
      <c r="J56" s="1095">
        <f t="shared" si="9"/>
        <v>33</v>
      </c>
      <c r="K56" s="1095">
        <f t="shared" si="9"/>
        <v>4663</v>
      </c>
      <c r="L56" s="1095">
        <f t="shared" si="9"/>
        <v>28</v>
      </c>
      <c r="M56" s="1095">
        <f t="shared" si="9"/>
        <v>3208</v>
      </c>
      <c r="N56" s="1095">
        <f t="shared" si="9"/>
        <v>35</v>
      </c>
      <c r="O56" s="1095">
        <f t="shared" si="9"/>
        <v>3978</v>
      </c>
      <c r="P56" s="1095">
        <f t="shared" si="9"/>
        <v>24</v>
      </c>
      <c r="Q56" s="1095">
        <f t="shared" si="9"/>
        <v>3967</v>
      </c>
      <c r="R56" s="1095">
        <f t="shared" si="9"/>
        <v>31</v>
      </c>
      <c r="S56" s="1095">
        <f t="shared" si="9"/>
        <v>3154</v>
      </c>
      <c r="T56" s="1095">
        <f t="shared" si="9"/>
        <v>28</v>
      </c>
      <c r="U56" s="1095">
        <f t="shared" si="9"/>
        <v>4505</v>
      </c>
      <c r="V56" s="1095">
        <f t="shared" si="9"/>
        <v>31</v>
      </c>
      <c r="W56" s="1096">
        <f t="shared" si="9"/>
        <v>3592</v>
      </c>
      <c r="X56" s="1096">
        <f t="shared" si="9"/>
        <v>21</v>
      </c>
      <c r="Y56" s="1096">
        <f t="shared" si="9"/>
        <v>4237</v>
      </c>
      <c r="Z56" s="1097">
        <f t="shared" si="7"/>
        <v>340</v>
      </c>
      <c r="AA56" s="1098">
        <f t="shared" si="7"/>
        <v>45987</v>
      </c>
    </row>
    <row r="57" spans="1:27" ht="13.5" thickBot="1" x14ac:dyDescent="0.25">
      <c r="A57" s="689" t="s">
        <v>34</v>
      </c>
      <c r="B57" s="1099">
        <f>B56+B50+B36</f>
        <v>97</v>
      </c>
      <c r="C57" s="1099">
        <f t="shared" ref="C57:Y57" si="10">C56+C50+C36</f>
        <v>7771</v>
      </c>
      <c r="D57" s="1099">
        <f t="shared" si="10"/>
        <v>93</v>
      </c>
      <c r="E57" s="1099">
        <f t="shared" si="10"/>
        <v>6422</v>
      </c>
      <c r="F57" s="1099">
        <f t="shared" si="10"/>
        <v>103</v>
      </c>
      <c r="G57" s="1099">
        <f t="shared" si="10"/>
        <v>5825</v>
      </c>
      <c r="H57" s="1099">
        <f t="shared" si="10"/>
        <v>130</v>
      </c>
      <c r="I57" s="1099">
        <f t="shared" si="10"/>
        <v>11911</v>
      </c>
      <c r="J57" s="1099">
        <f t="shared" si="10"/>
        <v>126</v>
      </c>
      <c r="K57" s="1099">
        <f t="shared" si="10"/>
        <v>7527</v>
      </c>
      <c r="L57" s="1099">
        <f t="shared" si="10"/>
        <v>95</v>
      </c>
      <c r="M57" s="1099">
        <f t="shared" si="10"/>
        <v>7710</v>
      </c>
      <c r="N57" s="1099">
        <f t="shared" si="10"/>
        <v>99</v>
      </c>
      <c r="O57" s="1099">
        <f t="shared" si="10"/>
        <v>8593</v>
      </c>
      <c r="P57" s="1099">
        <f t="shared" si="10"/>
        <v>85</v>
      </c>
      <c r="Q57" s="1099">
        <f t="shared" si="10"/>
        <v>7957</v>
      </c>
      <c r="R57" s="1099">
        <f t="shared" si="10"/>
        <v>91</v>
      </c>
      <c r="S57" s="1099">
        <f t="shared" si="10"/>
        <v>7500</v>
      </c>
      <c r="T57" s="1099">
        <f t="shared" si="10"/>
        <v>100</v>
      </c>
      <c r="U57" s="1099">
        <f t="shared" si="10"/>
        <v>8155</v>
      </c>
      <c r="V57" s="1099">
        <f t="shared" si="10"/>
        <v>89</v>
      </c>
      <c r="W57" s="1100">
        <f t="shared" si="10"/>
        <v>7298</v>
      </c>
      <c r="X57" s="1100">
        <f t="shared" si="10"/>
        <v>82</v>
      </c>
      <c r="Y57" s="1099">
        <f t="shared" si="10"/>
        <v>8105</v>
      </c>
      <c r="Z57" s="1101">
        <f t="shared" si="7"/>
        <v>1190</v>
      </c>
      <c r="AA57" s="1102">
        <f t="shared" si="7"/>
        <v>94774</v>
      </c>
    </row>
    <row r="58" spans="1:27" ht="13.5" thickTop="1" x14ac:dyDescent="0.2"/>
    <row r="61" spans="1:27" ht="15" x14ac:dyDescent="0.25">
      <c r="A61" s="1216" t="s">
        <v>954</v>
      </c>
      <c r="B61" s="1216"/>
      <c r="C61" s="1216"/>
      <c r="D61" s="1216"/>
      <c r="E61" s="1216"/>
      <c r="F61" s="1216"/>
      <c r="G61" s="1216"/>
      <c r="H61" s="1216"/>
      <c r="I61" s="1216"/>
      <c r="J61" s="1216"/>
      <c r="K61" s="1216"/>
      <c r="L61" s="1216"/>
      <c r="M61" s="1216"/>
      <c r="N61" s="1216"/>
    </row>
    <row r="62" spans="1:27" ht="15" x14ac:dyDescent="0.25">
      <c r="A62" s="1216" t="s">
        <v>899</v>
      </c>
      <c r="B62" s="1216"/>
      <c r="C62" s="1216"/>
      <c r="D62" s="1216"/>
      <c r="E62" s="1216"/>
      <c r="F62" s="1216"/>
      <c r="G62" s="1216"/>
      <c r="H62" s="1216"/>
      <c r="I62" s="1216"/>
      <c r="J62" s="1216"/>
      <c r="K62" s="1216"/>
      <c r="L62" s="1216"/>
      <c r="M62" s="1216"/>
      <c r="N62" s="1216"/>
    </row>
    <row r="63" spans="1:27" ht="13.5" thickBot="1" x14ac:dyDescent="0.25">
      <c r="A63" s="1073"/>
      <c r="B63" s="1073"/>
      <c r="C63" s="1073"/>
      <c r="D63" s="1073"/>
      <c r="E63" s="1073"/>
      <c r="F63" s="1073"/>
      <c r="G63" s="1073"/>
      <c r="H63" s="1073"/>
      <c r="I63" s="1073"/>
      <c r="J63" s="1073"/>
      <c r="K63" s="1073"/>
      <c r="L63" s="1073"/>
      <c r="M63" s="1073"/>
      <c r="N63" s="1073"/>
    </row>
    <row r="64" spans="1:27" s="380" customFormat="1" ht="13.5" thickTop="1" x14ac:dyDescent="0.2">
      <c r="A64" s="1217" t="s">
        <v>894</v>
      </c>
      <c r="B64" s="1219" t="s">
        <v>0</v>
      </c>
      <c r="C64" s="1219"/>
      <c r="D64" s="1219" t="s">
        <v>1</v>
      </c>
      <c r="E64" s="1219"/>
      <c r="F64" s="1219" t="s">
        <v>2</v>
      </c>
      <c r="G64" s="1219"/>
      <c r="H64" s="1219" t="s">
        <v>3</v>
      </c>
      <c r="I64" s="1219"/>
      <c r="J64" s="1219" t="s">
        <v>4</v>
      </c>
      <c r="K64" s="1219"/>
      <c r="L64" s="1219" t="s">
        <v>10</v>
      </c>
      <c r="M64" s="1219"/>
      <c r="N64" s="1219" t="s">
        <v>5</v>
      </c>
      <c r="O64" s="1219"/>
      <c r="P64" s="1219" t="s">
        <v>6</v>
      </c>
      <c r="Q64" s="1219"/>
      <c r="R64" s="1219" t="s">
        <v>7</v>
      </c>
      <c r="S64" s="1219"/>
      <c r="T64" s="1219" t="s">
        <v>8</v>
      </c>
      <c r="U64" s="1219"/>
      <c r="V64" s="1219" t="s">
        <v>11</v>
      </c>
      <c r="W64" s="1219"/>
      <c r="X64" s="1219" t="s">
        <v>12</v>
      </c>
      <c r="Y64" s="1219"/>
      <c r="Z64" s="1214" t="s">
        <v>39</v>
      </c>
      <c r="AA64" s="1215"/>
    </row>
    <row r="65" spans="1:27" s="1074" customFormat="1" ht="25.5" x14ac:dyDescent="0.2">
      <c r="A65" s="1218"/>
      <c r="B65" s="674" t="s">
        <v>895</v>
      </c>
      <c r="C65" s="675" t="s">
        <v>896</v>
      </c>
      <c r="D65" s="674" t="s">
        <v>895</v>
      </c>
      <c r="E65" s="675" t="s">
        <v>896</v>
      </c>
      <c r="F65" s="674" t="s">
        <v>895</v>
      </c>
      <c r="G65" s="675" t="s">
        <v>896</v>
      </c>
      <c r="H65" s="674" t="s">
        <v>895</v>
      </c>
      <c r="I65" s="675" t="s">
        <v>896</v>
      </c>
      <c r="J65" s="674" t="s">
        <v>895</v>
      </c>
      <c r="K65" s="675" t="s">
        <v>896</v>
      </c>
      <c r="L65" s="674" t="s">
        <v>895</v>
      </c>
      <c r="M65" s="675" t="s">
        <v>896</v>
      </c>
      <c r="N65" s="674" t="s">
        <v>895</v>
      </c>
      <c r="O65" s="675" t="s">
        <v>896</v>
      </c>
      <c r="P65" s="674" t="s">
        <v>895</v>
      </c>
      <c r="Q65" s="675" t="s">
        <v>896</v>
      </c>
      <c r="R65" s="674" t="s">
        <v>895</v>
      </c>
      <c r="S65" s="675" t="s">
        <v>896</v>
      </c>
      <c r="T65" s="674" t="s">
        <v>895</v>
      </c>
      <c r="U65" s="675" t="s">
        <v>896</v>
      </c>
      <c r="V65" s="674" t="s">
        <v>895</v>
      </c>
      <c r="W65" s="675" t="s">
        <v>896</v>
      </c>
      <c r="X65" s="674" t="s">
        <v>895</v>
      </c>
      <c r="Y65" s="675" t="s">
        <v>896</v>
      </c>
      <c r="Z65" s="676" t="s">
        <v>895</v>
      </c>
      <c r="AA65" s="677" t="s">
        <v>896</v>
      </c>
    </row>
    <row r="66" spans="1:27" x14ac:dyDescent="0.2">
      <c r="A66" s="678" t="s">
        <v>647</v>
      </c>
      <c r="B66" s="1085">
        <v>8</v>
      </c>
      <c r="C66" s="1085">
        <v>929</v>
      </c>
      <c r="D66" s="1085">
        <v>3</v>
      </c>
      <c r="E66" s="1085">
        <v>990</v>
      </c>
      <c r="F66" s="1085">
        <v>18</v>
      </c>
      <c r="G66" s="1085">
        <v>1300</v>
      </c>
      <c r="H66" s="1085">
        <v>4</v>
      </c>
      <c r="I66" s="1085">
        <v>1978</v>
      </c>
      <c r="J66" s="1085">
        <v>17</v>
      </c>
      <c r="K66" s="1085">
        <v>3638</v>
      </c>
      <c r="L66" s="1085">
        <v>5</v>
      </c>
      <c r="M66" s="1085">
        <v>1240</v>
      </c>
      <c r="N66" s="1085">
        <v>2</v>
      </c>
      <c r="O66" s="1085">
        <v>1508</v>
      </c>
      <c r="P66" s="1085">
        <v>5</v>
      </c>
      <c r="Q66" s="1085">
        <v>2036</v>
      </c>
      <c r="R66" s="1085">
        <v>3</v>
      </c>
      <c r="S66" s="1085">
        <v>1783</v>
      </c>
      <c r="T66" s="1085">
        <v>4</v>
      </c>
      <c r="U66" s="1085">
        <v>1992</v>
      </c>
      <c r="V66" s="1085">
        <v>2</v>
      </c>
      <c r="W66" s="1086">
        <v>1481</v>
      </c>
      <c r="X66" s="1086">
        <v>1</v>
      </c>
      <c r="Y66" s="1086">
        <v>1380</v>
      </c>
      <c r="Z66" s="1087">
        <f t="shared" ref="Z66:AA68" si="11">SUM(B66,D66,F66,H66,J66,L66,N66,P66,R66,T66,V66,X66)</f>
        <v>72</v>
      </c>
      <c r="AA66" s="1088">
        <f t="shared" si="11"/>
        <v>20255</v>
      </c>
    </row>
    <row r="67" spans="1:27" x14ac:dyDescent="0.2">
      <c r="A67" s="681" t="s">
        <v>870</v>
      </c>
      <c r="B67" s="1089">
        <v>6</v>
      </c>
      <c r="C67" s="1089">
        <v>64</v>
      </c>
      <c r="D67" s="1089">
        <v>0</v>
      </c>
      <c r="E67" s="1089">
        <v>17</v>
      </c>
      <c r="F67" s="1089">
        <v>1</v>
      </c>
      <c r="G67" s="1089">
        <v>18</v>
      </c>
      <c r="H67" s="1089">
        <v>2</v>
      </c>
      <c r="I67" s="1089">
        <v>14</v>
      </c>
      <c r="J67" s="1089">
        <v>0</v>
      </c>
      <c r="K67" s="1089">
        <v>19</v>
      </c>
      <c r="L67" s="1089">
        <v>0</v>
      </c>
      <c r="M67" s="1089">
        <v>3</v>
      </c>
      <c r="N67" s="1089">
        <v>0</v>
      </c>
      <c r="O67" s="1089">
        <v>2</v>
      </c>
      <c r="P67" s="1089">
        <v>3</v>
      </c>
      <c r="Q67" s="1089">
        <v>44</v>
      </c>
      <c r="R67" s="1089">
        <v>2</v>
      </c>
      <c r="S67" s="1089">
        <v>27</v>
      </c>
      <c r="T67" s="1089">
        <v>0</v>
      </c>
      <c r="U67" s="1089">
        <v>25</v>
      </c>
      <c r="V67" s="1089">
        <v>0</v>
      </c>
      <c r="W67" s="1090">
        <v>15</v>
      </c>
      <c r="X67" s="1090">
        <v>0</v>
      </c>
      <c r="Y67" s="1090">
        <v>16</v>
      </c>
      <c r="Z67" s="1091">
        <f t="shared" si="11"/>
        <v>14</v>
      </c>
      <c r="AA67" s="1092">
        <f t="shared" si="11"/>
        <v>264</v>
      </c>
    </row>
    <row r="68" spans="1:27" x14ac:dyDescent="0.2">
      <c r="A68" s="681" t="s">
        <v>871</v>
      </c>
      <c r="B68" s="1089">
        <v>24</v>
      </c>
      <c r="C68" s="1089">
        <v>376</v>
      </c>
      <c r="D68" s="1089">
        <v>14</v>
      </c>
      <c r="E68" s="1089">
        <v>288</v>
      </c>
      <c r="F68" s="1089">
        <v>12</v>
      </c>
      <c r="G68" s="1089">
        <v>279</v>
      </c>
      <c r="H68" s="1089">
        <v>14</v>
      </c>
      <c r="I68" s="1089">
        <v>229</v>
      </c>
      <c r="J68" s="1089">
        <v>10</v>
      </c>
      <c r="K68" s="1089">
        <v>286</v>
      </c>
      <c r="L68" s="1089">
        <v>11</v>
      </c>
      <c r="M68" s="1089">
        <v>330</v>
      </c>
      <c r="N68" s="1089">
        <v>11</v>
      </c>
      <c r="O68" s="1089">
        <v>241</v>
      </c>
      <c r="P68" s="1089">
        <v>7</v>
      </c>
      <c r="Q68" s="1089">
        <v>305</v>
      </c>
      <c r="R68" s="1089">
        <v>14</v>
      </c>
      <c r="S68" s="1089">
        <v>243</v>
      </c>
      <c r="T68" s="1089">
        <v>14</v>
      </c>
      <c r="U68" s="1089">
        <v>338</v>
      </c>
      <c r="V68" s="1089">
        <v>3</v>
      </c>
      <c r="W68" s="1090">
        <v>303</v>
      </c>
      <c r="X68" s="1090">
        <v>4</v>
      </c>
      <c r="Y68" s="1090">
        <v>269</v>
      </c>
      <c r="Z68" s="1093">
        <f t="shared" si="11"/>
        <v>138</v>
      </c>
      <c r="AA68" s="1094">
        <f t="shared" si="11"/>
        <v>3487</v>
      </c>
    </row>
    <row r="69" spans="1:27" x14ac:dyDescent="0.2">
      <c r="A69" s="681" t="s">
        <v>872</v>
      </c>
      <c r="B69" s="1089"/>
      <c r="C69" s="1089">
        <v>7</v>
      </c>
      <c r="D69" s="1089"/>
      <c r="E69" s="1089">
        <v>0</v>
      </c>
      <c r="F69" s="1089"/>
      <c r="G69" s="1089">
        <v>4</v>
      </c>
      <c r="H69" s="1089"/>
      <c r="I69" s="1089">
        <v>4</v>
      </c>
      <c r="J69" s="1089"/>
      <c r="K69" s="1089">
        <v>4</v>
      </c>
      <c r="L69" s="1089"/>
      <c r="M69" s="1089">
        <v>4</v>
      </c>
      <c r="N69" s="1089"/>
      <c r="O69" s="1089">
        <v>0</v>
      </c>
      <c r="P69" s="1089"/>
      <c r="Q69" s="1089">
        <v>3</v>
      </c>
      <c r="R69" s="1089">
        <v>1</v>
      </c>
      <c r="S69" s="1089">
        <v>2</v>
      </c>
      <c r="T69" s="1089">
        <v>0</v>
      </c>
      <c r="U69" s="1089">
        <v>2</v>
      </c>
      <c r="V69" s="1089">
        <v>0</v>
      </c>
      <c r="W69" s="1090">
        <v>7</v>
      </c>
      <c r="X69" s="1090">
        <v>0</v>
      </c>
      <c r="Y69" s="1090">
        <v>1</v>
      </c>
      <c r="Z69" s="1093">
        <f>SUM(B69,D69,F69,H69,J69,L69,N69,P69,R69,T69,V69,X69)</f>
        <v>1</v>
      </c>
      <c r="AA69" s="1094">
        <f>SUM(C69,E69,G69,I69,K69,M69,O69,Q69,S69,U69,W69,Y69)</f>
        <v>38</v>
      </c>
    </row>
    <row r="70" spans="1:27" x14ac:dyDescent="0.2">
      <c r="A70" s="681" t="s">
        <v>873</v>
      </c>
      <c r="B70" s="1089">
        <v>33</v>
      </c>
      <c r="C70" s="1089">
        <v>488</v>
      </c>
      <c r="D70" s="1089">
        <v>30</v>
      </c>
      <c r="E70" s="1089">
        <v>370</v>
      </c>
      <c r="F70" s="1089">
        <v>41</v>
      </c>
      <c r="G70" s="1089">
        <v>410</v>
      </c>
      <c r="H70" s="1089">
        <v>19</v>
      </c>
      <c r="I70" s="1089">
        <v>324</v>
      </c>
      <c r="J70" s="1089">
        <v>39</v>
      </c>
      <c r="K70" s="1089">
        <v>571</v>
      </c>
      <c r="L70" s="1089">
        <v>29</v>
      </c>
      <c r="M70" s="1089">
        <v>459</v>
      </c>
      <c r="N70" s="1089">
        <v>24</v>
      </c>
      <c r="O70" s="1089">
        <v>464</v>
      </c>
      <c r="P70" s="1089">
        <v>18</v>
      </c>
      <c r="Q70" s="1089">
        <v>466</v>
      </c>
      <c r="R70" s="1089">
        <v>12</v>
      </c>
      <c r="S70" s="1089">
        <v>382</v>
      </c>
      <c r="T70" s="1089">
        <v>55</v>
      </c>
      <c r="U70" s="1089">
        <v>521</v>
      </c>
      <c r="V70" s="1089">
        <v>4</v>
      </c>
      <c r="W70" s="1090">
        <v>419</v>
      </c>
      <c r="X70" s="1090">
        <v>30</v>
      </c>
      <c r="Y70" s="1090">
        <v>422</v>
      </c>
      <c r="Z70" s="1093">
        <f t="shared" ref="Z70:AA87" si="12">SUM(B70,D70,F70,H70,J70,L70,N70,P70,R70,T70,V70,X70)</f>
        <v>334</v>
      </c>
      <c r="AA70" s="1094">
        <f t="shared" si="12"/>
        <v>5296</v>
      </c>
    </row>
    <row r="71" spans="1:27" x14ac:dyDescent="0.2">
      <c r="A71" s="681" t="s">
        <v>874</v>
      </c>
      <c r="B71" s="1089">
        <v>14</v>
      </c>
      <c r="C71" s="1089">
        <v>374</v>
      </c>
      <c r="D71" s="1089">
        <v>8</v>
      </c>
      <c r="E71" s="1089">
        <v>293</v>
      </c>
      <c r="F71" s="1089">
        <v>9</v>
      </c>
      <c r="G71" s="1089">
        <v>213</v>
      </c>
      <c r="H71" s="1089">
        <v>11</v>
      </c>
      <c r="I71" s="1089">
        <v>303</v>
      </c>
      <c r="J71" s="1089">
        <v>8</v>
      </c>
      <c r="K71" s="1089">
        <v>280</v>
      </c>
      <c r="L71" s="1089">
        <v>10</v>
      </c>
      <c r="M71" s="1089">
        <v>306</v>
      </c>
      <c r="N71" s="1089">
        <v>8</v>
      </c>
      <c r="O71" s="1089">
        <v>293</v>
      </c>
      <c r="P71" s="1089">
        <v>13</v>
      </c>
      <c r="Q71" s="1089">
        <v>269</v>
      </c>
      <c r="R71" s="1089">
        <v>5</v>
      </c>
      <c r="S71" s="1089">
        <v>208</v>
      </c>
      <c r="T71" s="1089">
        <v>4</v>
      </c>
      <c r="U71" s="1089">
        <v>401</v>
      </c>
      <c r="V71" s="1089">
        <v>7</v>
      </c>
      <c r="W71" s="1090">
        <v>308</v>
      </c>
      <c r="X71" s="1090">
        <v>4</v>
      </c>
      <c r="Y71" s="1090">
        <v>282</v>
      </c>
      <c r="Z71" s="1093">
        <f t="shared" si="12"/>
        <v>101</v>
      </c>
      <c r="AA71" s="1094">
        <f t="shared" si="12"/>
        <v>3530</v>
      </c>
    </row>
    <row r="72" spans="1:27" x14ac:dyDescent="0.2">
      <c r="A72" s="681" t="s">
        <v>875</v>
      </c>
      <c r="B72" s="1089">
        <v>18</v>
      </c>
      <c r="C72" s="1089">
        <v>485</v>
      </c>
      <c r="D72" s="1089">
        <v>11</v>
      </c>
      <c r="E72" s="1089">
        <v>290</v>
      </c>
      <c r="F72" s="1089">
        <v>12</v>
      </c>
      <c r="G72" s="1089">
        <v>260</v>
      </c>
      <c r="H72" s="1089">
        <v>17</v>
      </c>
      <c r="I72" s="1089">
        <v>349</v>
      </c>
      <c r="J72" s="1089">
        <v>22</v>
      </c>
      <c r="K72" s="1089">
        <v>380</v>
      </c>
      <c r="L72" s="1089">
        <v>22</v>
      </c>
      <c r="M72" s="1089">
        <v>412</v>
      </c>
      <c r="N72" s="1089">
        <v>105</v>
      </c>
      <c r="O72" s="1089">
        <v>341</v>
      </c>
      <c r="P72" s="1089">
        <v>43</v>
      </c>
      <c r="Q72" s="1089">
        <v>443</v>
      </c>
      <c r="R72" s="1089">
        <v>26</v>
      </c>
      <c r="S72" s="1089">
        <v>341</v>
      </c>
      <c r="T72" s="1089">
        <v>25</v>
      </c>
      <c r="U72" s="1089">
        <v>597</v>
      </c>
      <c r="V72" s="1089">
        <v>5</v>
      </c>
      <c r="W72" s="1090">
        <v>291</v>
      </c>
      <c r="X72" s="1090">
        <v>8</v>
      </c>
      <c r="Y72" s="1090">
        <v>565</v>
      </c>
      <c r="Z72" s="1093">
        <f t="shared" si="12"/>
        <v>314</v>
      </c>
      <c r="AA72" s="1094">
        <f t="shared" si="12"/>
        <v>4754</v>
      </c>
    </row>
    <row r="73" spans="1:27" x14ac:dyDescent="0.2">
      <c r="A73" s="681" t="s">
        <v>876</v>
      </c>
      <c r="B73" s="1089"/>
      <c r="C73" s="1089">
        <v>1</v>
      </c>
      <c r="D73" s="1089"/>
      <c r="E73" s="1089">
        <v>0</v>
      </c>
      <c r="F73" s="1089"/>
      <c r="G73" s="1089">
        <v>0</v>
      </c>
      <c r="H73" s="1089"/>
      <c r="I73" s="1089">
        <v>0</v>
      </c>
      <c r="J73" s="1089"/>
      <c r="K73" s="1089"/>
      <c r="L73" s="1089"/>
      <c r="M73" s="1089"/>
      <c r="N73" s="1089"/>
      <c r="O73" s="1089"/>
      <c r="P73" s="1089"/>
      <c r="Q73" s="1089"/>
      <c r="R73" s="1089"/>
      <c r="S73" s="1089"/>
      <c r="T73" s="1089"/>
      <c r="U73" s="1089"/>
      <c r="V73" s="1089"/>
      <c r="W73" s="1090">
        <v>1</v>
      </c>
      <c r="X73" s="1090"/>
      <c r="Y73" s="1090">
        <v>0</v>
      </c>
      <c r="Z73" s="1093">
        <f t="shared" si="12"/>
        <v>0</v>
      </c>
      <c r="AA73" s="1094">
        <f t="shared" si="12"/>
        <v>2</v>
      </c>
    </row>
    <row r="74" spans="1:27" x14ac:dyDescent="0.2">
      <c r="A74" s="681" t="s">
        <v>877</v>
      </c>
      <c r="B74" s="1089"/>
      <c r="C74" s="1089">
        <v>2</v>
      </c>
      <c r="D74" s="1089"/>
      <c r="E74" s="1089">
        <v>3</v>
      </c>
      <c r="F74" s="1089"/>
      <c r="G74" s="1089">
        <v>0</v>
      </c>
      <c r="H74" s="1089"/>
      <c r="I74" s="1089">
        <v>7</v>
      </c>
      <c r="J74" s="1089"/>
      <c r="K74" s="1089">
        <v>0</v>
      </c>
      <c r="L74" s="1089"/>
      <c r="M74" s="1089">
        <v>4</v>
      </c>
      <c r="N74" s="1089"/>
      <c r="O74" s="1089">
        <v>3</v>
      </c>
      <c r="P74" s="1089"/>
      <c r="Q74" s="1089">
        <v>5</v>
      </c>
      <c r="R74" s="1089"/>
      <c r="S74" s="1089">
        <v>2</v>
      </c>
      <c r="T74" s="1089"/>
      <c r="U74" s="1089">
        <v>5</v>
      </c>
      <c r="V74" s="1089"/>
      <c r="W74" s="1090">
        <v>2</v>
      </c>
      <c r="X74" s="1090"/>
      <c r="Y74" s="1090">
        <v>8</v>
      </c>
      <c r="Z74" s="1093">
        <f t="shared" si="12"/>
        <v>0</v>
      </c>
      <c r="AA74" s="1094">
        <f t="shared" si="12"/>
        <v>41</v>
      </c>
    </row>
    <row r="75" spans="1:27" x14ac:dyDescent="0.2">
      <c r="A75" s="681" t="s">
        <v>878</v>
      </c>
      <c r="B75" s="1089"/>
      <c r="C75" s="1089">
        <v>1</v>
      </c>
      <c r="D75" s="1089"/>
      <c r="E75" s="1089">
        <v>7</v>
      </c>
      <c r="F75" s="1089"/>
      <c r="G75" s="1089">
        <v>2</v>
      </c>
      <c r="H75" s="1089"/>
      <c r="I75" s="1089">
        <v>3</v>
      </c>
      <c r="J75" s="1089"/>
      <c r="K75" s="1089">
        <v>11</v>
      </c>
      <c r="L75" s="1089"/>
      <c r="M75" s="1089">
        <v>6</v>
      </c>
      <c r="N75" s="1089"/>
      <c r="O75" s="1089">
        <v>3</v>
      </c>
      <c r="P75" s="1089"/>
      <c r="Q75" s="1089">
        <v>4</v>
      </c>
      <c r="R75" s="1089"/>
      <c r="S75" s="1089">
        <v>9</v>
      </c>
      <c r="T75" s="1089"/>
      <c r="U75" s="1089">
        <v>3</v>
      </c>
      <c r="V75" s="1089"/>
      <c r="W75" s="1090">
        <v>5</v>
      </c>
      <c r="X75" s="1090"/>
      <c r="Y75" s="1090">
        <v>5</v>
      </c>
      <c r="Z75" s="1093">
        <f t="shared" si="12"/>
        <v>0</v>
      </c>
      <c r="AA75" s="1094">
        <f t="shared" si="12"/>
        <v>59</v>
      </c>
    </row>
    <row r="76" spans="1:27" x14ac:dyDescent="0.2">
      <c r="A76" s="681" t="s">
        <v>879</v>
      </c>
      <c r="B76" s="1089">
        <v>21</v>
      </c>
      <c r="C76" s="1089">
        <v>352</v>
      </c>
      <c r="D76" s="1089">
        <v>5</v>
      </c>
      <c r="E76" s="1089">
        <v>330</v>
      </c>
      <c r="F76" s="1089">
        <v>20</v>
      </c>
      <c r="G76" s="1089">
        <v>221</v>
      </c>
      <c r="H76" s="1089">
        <v>25</v>
      </c>
      <c r="I76" s="1089">
        <v>254</v>
      </c>
      <c r="J76" s="1089">
        <v>21</v>
      </c>
      <c r="K76" s="1089">
        <v>332</v>
      </c>
      <c r="L76" s="1089">
        <v>21</v>
      </c>
      <c r="M76" s="1089">
        <v>424</v>
      </c>
      <c r="N76" s="1089">
        <v>12</v>
      </c>
      <c r="O76" s="1089">
        <v>151</v>
      </c>
      <c r="P76" s="1089">
        <v>9</v>
      </c>
      <c r="Q76" s="1089">
        <v>279</v>
      </c>
      <c r="R76" s="1089">
        <v>9</v>
      </c>
      <c r="S76" s="1089">
        <v>325</v>
      </c>
      <c r="T76" s="1089">
        <v>12</v>
      </c>
      <c r="U76" s="1089">
        <v>527</v>
      </c>
      <c r="V76" s="1089">
        <v>4</v>
      </c>
      <c r="W76" s="1090">
        <v>302</v>
      </c>
      <c r="X76" s="1090">
        <v>8</v>
      </c>
      <c r="Y76" s="1090">
        <v>114</v>
      </c>
      <c r="Z76" s="1093">
        <f t="shared" si="12"/>
        <v>167</v>
      </c>
      <c r="AA76" s="1094">
        <f t="shared" si="12"/>
        <v>3611</v>
      </c>
    </row>
    <row r="77" spans="1:27" x14ac:dyDescent="0.2">
      <c r="A77" s="681" t="s">
        <v>880</v>
      </c>
      <c r="B77" s="1089"/>
      <c r="C77" s="1089">
        <v>1</v>
      </c>
      <c r="D77" s="1089"/>
      <c r="E77" s="1089">
        <v>2</v>
      </c>
      <c r="F77" s="1089"/>
      <c r="G77" s="1089">
        <v>1</v>
      </c>
      <c r="H77" s="1089"/>
      <c r="I77" s="1089">
        <v>1</v>
      </c>
      <c r="J77" s="1089"/>
      <c r="K77" s="1089">
        <v>1</v>
      </c>
      <c r="L77" s="1089"/>
      <c r="M77" s="1089">
        <v>1</v>
      </c>
      <c r="N77" s="1089"/>
      <c r="O77" s="1089">
        <v>0</v>
      </c>
      <c r="P77" s="1089"/>
      <c r="Q77" s="1089">
        <v>2</v>
      </c>
      <c r="R77" s="1089"/>
      <c r="S77" s="1089">
        <v>2</v>
      </c>
      <c r="T77" s="1089"/>
      <c r="U77" s="1089">
        <v>0</v>
      </c>
      <c r="V77" s="1089"/>
      <c r="W77" s="1090">
        <v>0</v>
      </c>
      <c r="X77" s="1090"/>
      <c r="Y77" s="1090">
        <v>1</v>
      </c>
      <c r="Z77" s="1093">
        <f t="shared" si="12"/>
        <v>0</v>
      </c>
      <c r="AA77" s="1094">
        <f t="shared" si="12"/>
        <v>12</v>
      </c>
    </row>
    <row r="78" spans="1:27" x14ac:dyDescent="0.2">
      <c r="A78" s="681" t="s">
        <v>881</v>
      </c>
      <c r="B78" s="1089"/>
      <c r="C78" s="1089"/>
      <c r="D78" s="1089"/>
      <c r="E78" s="1089"/>
      <c r="F78" s="1089">
        <v>2</v>
      </c>
      <c r="G78" s="1089">
        <v>1</v>
      </c>
      <c r="H78" s="1089">
        <v>0</v>
      </c>
      <c r="I78" s="1089">
        <v>0</v>
      </c>
      <c r="J78" s="1089">
        <v>0</v>
      </c>
      <c r="K78" s="1089">
        <v>0</v>
      </c>
      <c r="L78" s="1089">
        <v>0</v>
      </c>
      <c r="M78" s="1089"/>
      <c r="N78" s="1089">
        <v>0</v>
      </c>
      <c r="O78" s="1089"/>
      <c r="P78" s="1089"/>
      <c r="Q78" s="1089"/>
      <c r="R78" s="1089"/>
      <c r="S78" s="1089"/>
      <c r="T78" s="1089"/>
      <c r="U78" s="1089"/>
      <c r="V78" s="1089"/>
      <c r="W78" s="1090"/>
      <c r="X78" s="1090"/>
      <c r="Y78" s="1090"/>
      <c r="Z78" s="1093">
        <f t="shared" si="12"/>
        <v>2</v>
      </c>
      <c r="AA78" s="1094">
        <f t="shared" si="12"/>
        <v>1</v>
      </c>
    </row>
    <row r="79" spans="1:27" x14ac:dyDescent="0.2">
      <c r="A79" s="681" t="s">
        <v>882</v>
      </c>
      <c r="B79" s="1089">
        <v>6</v>
      </c>
      <c r="C79" s="1089">
        <v>92</v>
      </c>
      <c r="D79" s="1089">
        <v>9</v>
      </c>
      <c r="E79" s="1089">
        <v>75</v>
      </c>
      <c r="F79" s="1089">
        <v>8</v>
      </c>
      <c r="G79" s="1089">
        <v>57</v>
      </c>
      <c r="H79" s="1089">
        <v>5</v>
      </c>
      <c r="I79" s="1089">
        <v>56</v>
      </c>
      <c r="J79" s="1089">
        <v>4</v>
      </c>
      <c r="K79" s="1089">
        <v>67</v>
      </c>
      <c r="L79" s="1089">
        <v>4</v>
      </c>
      <c r="M79" s="1089">
        <v>64</v>
      </c>
      <c r="N79" s="1089">
        <v>5</v>
      </c>
      <c r="O79" s="1089">
        <v>63</v>
      </c>
      <c r="P79" s="1089">
        <v>7</v>
      </c>
      <c r="Q79" s="1089">
        <v>88</v>
      </c>
      <c r="R79" s="1089">
        <v>6</v>
      </c>
      <c r="S79" s="1089">
        <v>59</v>
      </c>
      <c r="T79" s="1089">
        <v>4</v>
      </c>
      <c r="U79" s="1089">
        <v>101</v>
      </c>
      <c r="V79" s="1089">
        <v>3</v>
      </c>
      <c r="W79" s="1090">
        <v>96</v>
      </c>
      <c r="X79" s="1090">
        <v>5</v>
      </c>
      <c r="Y79" s="1090">
        <v>77</v>
      </c>
      <c r="Z79" s="1093">
        <f t="shared" si="12"/>
        <v>66</v>
      </c>
      <c r="AA79" s="1094">
        <f t="shared" si="12"/>
        <v>895</v>
      </c>
    </row>
    <row r="80" spans="1:27" x14ac:dyDescent="0.2">
      <c r="A80" s="686" t="s">
        <v>883</v>
      </c>
      <c r="B80" s="1095">
        <f>SUM(B67:B79)</f>
        <v>122</v>
      </c>
      <c r="C80" s="1095">
        <f t="shared" ref="C80:Y80" si="13">SUM(C67:C79)</f>
        <v>2243</v>
      </c>
      <c r="D80" s="1095">
        <f t="shared" si="13"/>
        <v>77</v>
      </c>
      <c r="E80" s="1095">
        <f t="shared" si="13"/>
        <v>1675</v>
      </c>
      <c r="F80" s="1095">
        <f t="shared" si="13"/>
        <v>105</v>
      </c>
      <c r="G80" s="1095">
        <f t="shared" si="13"/>
        <v>1466</v>
      </c>
      <c r="H80" s="1095">
        <f t="shared" si="13"/>
        <v>93</v>
      </c>
      <c r="I80" s="1095">
        <f t="shared" si="13"/>
        <v>1544</v>
      </c>
      <c r="J80" s="1095">
        <f t="shared" si="13"/>
        <v>104</v>
      </c>
      <c r="K80" s="1095">
        <f t="shared" si="13"/>
        <v>1951</v>
      </c>
      <c r="L80" s="1095">
        <f t="shared" si="13"/>
        <v>97</v>
      </c>
      <c r="M80" s="1095">
        <f t="shared" si="13"/>
        <v>2013</v>
      </c>
      <c r="N80" s="1095">
        <f t="shared" si="13"/>
        <v>165</v>
      </c>
      <c r="O80" s="1095">
        <f t="shared" si="13"/>
        <v>1561</v>
      </c>
      <c r="P80" s="1095">
        <f t="shared" si="13"/>
        <v>100</v>
      </c>
      <c r="Q80" s="1095">
        <f t="shared" si="13"/>
        <v>1908</v>
      </c>
      <c r="R80" s="1095">
        <f t="shared" si="13"/>
        <v>75</v>
      </c>
      <c r="S80" s="1095">
        <f t="shared" si="13"/>
        <v>1600</v>
      </c>
      <c r="T80" s="1095">
        <f t="shared" si="13"/>
        <v>114</v>
      </c>
      <c r="U80" s="1095">
        <f t="shared" si="13"/>
        <v>2520</v>
      </c>
      <c r="V80" s="1095">
        <f t="shared" si="13"/>
        <v>26</v>
      </c>
      <c r="W80" s="1096">
        <f t="shared" si="13"/>
        <v>1749</v>
      </c>
      <c r="X80" s="1096">
        <f t="shared" si="13"/>
        <v>59</v>
      </c>
      <c r="Y80" s="1096">
        <f t="shared" si="13"/>
        <v>1760</v>
      </c>
      <c r="Z80" s="1097">
        <f t="shared" si="12"/>
        <v>1137</v>
      </c>
      <c r="AA80" s="1098">
        <f t="shared" si="12"/>
        <v>21990</v>
      </c>
    </row>
    <row r="81" spans="1:27" x14ac:dyDescent="0.2">
      <c r="A81" s="681" t="s">
        <v>884</v>
      </c>
      <c r="B81" s="1089">
        <v>6</v>
      </c>
      <c r="C81" s="1089">
        <v>275</v>
      </c>
      <c r="D81" s="1089">
        <v>7</v>
      </c>
      <c r="E81" s="1089">
        <v>401</v>
      </c>
      <c r="F81" s="1089">
        <v>11</v>
      </c>
      <c r="G81" s="1089">
        <v>418</v>
      </c>
      <c r="H81" s="1089">
        <v>2</v>
      </c>
      <c r="I81" s="1089">
        <v>327</v>
      </c>
      <c r="J81" s="1089">
        <v>1</v>
      </c>
      <c r="K81" s="1089">
        <v>526</v>
      </c>
      <c r="L81" s="1089">
        <v>7</v>
      </c>
      <c r="M81" s="1089">
        <v>406</v>
      </c>
      <c r="N81" s="1089">
        <v>3</v>
      </c>
      <c r="O81" s="1089">
        <v>493</v>
      </c>
      <c r="P81" s="1089">
        <v>0</v>
      </c>
      <c r="Q81" s="1089">
        <v>389</v>
      </c>
      <c r="R81" s="1089">
        <v>7</v>
      </c>
      <c r="S81" s="1089">
        <v>479</v>
      </c>
      <c r="T81" s="1089">
        <v>0</v>
      </c>
      <c r="U81" s="1089">
        <v>266</v>
      </c>
      <c r="V81" s="1089">
        <v>2</v>
      </c>
      <c r="W81" s="1090">
        <v>213</v>
      </c>
      <c r="X81" s="1090">
        <v>3</v>
      </c>
      <c r="Y81" s="1090">
        <v>379</v>
      </c>
      <c r="Z81" s="1091">
        <f t="shared" si="12"/>
        <v>49</v>
      </c>
      <c r="AA81" s="1092">
        <f t="shared" si="12"/>
        <v>4572</v>
      </c>
    </row>
    <row r="82" spans="1:27" x14ac:dyDescent="0.2">
      <c r="A82" s="681" t="s">
        <v>885</v>
      </c>
      <c r="B82" s="1089">
        <v>53</v>
      </c>
      <c r="C82" s="1089">
        <v>2066</v>
      </c>
      <c r="D82" s="1089">
        <v>24</v>
      </c>
      <c r="E82" s="1089">
        <v>1035</v>
      </c>
      <c r="F82" s="1089">
        <v>31</v>
      </c>
      <c r="G82" s="1089">
        <v>2870</v>
      </c>
      <c r="H82" s="1089">
        <v>22</v>
      </c>
      <c r="I82" s="1089">
        <v>1286</v>
      </c>
      <c r="J82" s="1089">
        <v>26</v>
      </c>
      <c r="K82" s="1089">
        <v>2535</v>
      </c>
      <c r="L82" s="1089">
        <v>16</v>
      </c>
      <c r="M82" s="1089">
        <v>1535</v>
      </c>
      <c r="N82" s="1089">
        <v>13</v>
      </c>
      <c r="O82" s="1089">
        <v>2320</v>
      </c>
      <c r="P82" s="1089">
        <v>15</v>
      </c>
      <c r="Q82" s="1089">
        <v>2249</v>
      </c>
      <c r="R82" s="1089">
        <v>14</v>
      </c>
      <c r="S82" s="1089">
        <v>1863</v>
      </c>
      <c r="T82" s="1089">
        <v>12</v>
      </c>
      <c r="U82" s="1089">
        <v>1149</v>
      </c>
      <c r="V82" s="1089">
        <v>10</v>
      </c>
      <c r="W82" s="1090">
        <v>2431</v>
      </c>
      <c r="X82" s="1090">
        <v>9</v>
      </c>
      <c r="Y82" s="1090">
        <v>1841</v>
      </c>
      <c r="Z82" s="1093">
        <f t="shared" si="12"/>
        <v>245</v>
      </c>
      <c r="AA82" s="1094">
        <f t="shared" si="12"/>
        <v>23180</v>
      </c>
    </row>
    <row r="83" spans="1:27" x14ac:dyDescent="0.2">
      <c r="A83" s="681" t="s">
        <v>886</v>
      </c>
      <c r="B83" s="1089">
        <v>4</v>
      </c>
      <c r="C83" s="1089">
        <v>113</v>
      </c>
      <c r="D83" s="1089">
        <v>4</v>
      </c>
      <c r="E83" s="1089">
        <v>142</v>
      </c>
      <c r="F83" s="1089">
        <v>2</v>
      </c>
      <c r="G83" s="1089">
        <v>105</v>
      </c>
      <c r="H83" s="1089">
        <v>1</v>
      </c>
      <c r="I83" s="1089">
        <v>150</v>
      </c>
      <c r="J83" s="1089">
        <v>5</v>
      </c>
      <c r="K83" s="1089">
        <v>149</v>
      </c>
      <c r="L83" s="1089">
        <v>1</v>
      </c>
      <c r="M83" s="1089">
        <v>135</v>
      </c>
      <c r="N83" s="1089">
        <v>0</v>
      </c>
      <c r="O83" s="1089">
        <v>126</v>
      </c>
      <c r="P83" s="1089">
        <v>0</v>
      </c>
      <c r="Q83" s="1089">
        <v>137</v>
      </c>
      <c r="R83" s="1089">
        <v>1</v>
      </c>
      <c r="S83" s="1089">
        <v>142</v>
      </c>
      <c r="T83" s="1089">
        <v>1</v>
      </c>
      <c r="U83" s="1089">
        <v>91</v>
      </c>
      <c r="V83" s="1089">
        <v>0</v>
      </c>
      <c r="W83" s="1090">
        <v>141</v>
      </c>
      <c r="X83" s="1090">
        <v>1</v>
      </c>
      <c r="Y83" s="1090">
        <v>132</v>
      </c>
      <c r="Z83" s="1093">
        <f t="shared" si="12"/>
        <v>20</v>
      </c>
      <c r="AA83" s="1094">
        <f t="shared" si="12"/>
        <v>1563</v>
      </c>
    </row>
    <row r="84" spans="1:27" x14ac:dyDescent="0.2">
      <c r="A84" s="681" t="s">
        <v>887</v>
      </c>
      <c r="B84" s="1089">
        <v>55</v>
      </c>
      <c r="C84" s="1089">
        <v>1179</v>
      </c>
      <c r="D84" s="1089">
        <v>22</v>
      </c>
      <c r="E84" s="1089">
        <v>1030</v>
      </c>
      <c r="F84" s="1089">
        <v>16</v>
      </c>
      <c r="G84" s="1089">
        <v>912</v>
      </c>
      <c r="H84" s="1089">
        <v>20</v>
      </c>
      <c r="I84" s="1089">
        <v>1043</v>
      </c>
      <c r="J84" s="1089">
        <v>19</v>
      </c>
      <c r="K84" s="1089">
        <v>1129</v>
      </c>
      <c r="L84" s="1089">
        <v>22</v>
      </c>
      <c r="M84" s="1089">
        <v>1063</v>
      </c>
      <c r="N84" s="1089">
        <v>21</v>
      </c>
      <c r="O84" s="1089">
        <v>1092</v>
      </c>
      <c r="P84" s="1089">
        <v>17</v>
      </c>
      <c r="Q84" s="1089">
        <v>1164</v>
      </c>
      <c r="R84" s="1089">
        <v>10</v>
      </c>
      <c r="S84" s="1089">
        <v>943</v>
      </c>
      <c r="T84" s="1089">
        <v>17</v>
      </c>
      <c r="U84" s="1089">
        <v>1108</v>
      </c>
      <c r="V84" s="1089">
        <v>14</v>
      </c>
      <c r="W84" s="1090">
        <v>1005</v>
      </c>
      <c r="X84" s="1090">
        <v>8</v>
      </c>
      <c r="Y84" s="1090">
        <v>951</v>
      </c>
      <c r="Z84" s="1093">
        <f t="shared" si="12"/>
        <v>241</v>
      </c>
      <c r="AA84" s="1094">
        <f t="shared" si="12"/>
        <v>12619</v>
      </c>
    </row>
    <row r="85" spans="1:27" x14ac:dyDescent="0.2">
      <c r="A85" s="681" t="s">
        <v>888</v>
      </c>
      <c r="B85" s="1089">
        <v>5</v>
      </c>
      <c r="C85" s="1089">
        <v>237</v>
      </c>
      <c r="D85" s="1089">
        <v>9</v>
      </c>
      <c r="E85" s="1089">
        <v>511</v>
      </c>
      <c r="F85" s="1089">
        <v>1</v>
      </c>
      <c r="G85" s="1089">
        <v>27</v>
      </c>
      <c r="H85" s="1089">
        <v>4</v>
      </c>
      <c r="I85" s="1089">
        <v>711</v>
      </c>
      <c r="J85" s="1089">
        <v>9</v>
      </c>
      <c r="K85" s="1089">
        <v>378</v>
      </c>
      <c r="L85" s="1089">
        <v>0</v>
      </c>
      <c r="M85" s="1089">
        <v>30</v>
      </c>
      <c r="N85" s="1089">
        <v>7</v>
      </c>
      <c r="O85" s="1089">
        <v>713</v>
      </c>
      <c r="P85" s="1089">
        <v>5</v>
      </c>
      <c r="Q85" s="1089">
        <v>378</v>
      </c>
      <c r="R85" s="1089">
        <v>0</v>
      </c>
      <c r="S85" s="1089">
        <v>29</v>
      </c>
      <c r="T85" s="1089">
        <v>14</v>
      </c>
      <c r="U85" s="1089">
        <v>672</v>
      </c>
      <c r="V85" s="1089">
        <v>7</v>
      </c>
      <c r="W85" s="1090">
        <v>359</v>
      </c>
      <c r="X85" s="1090">
        <v>3</v>
      </c>
      <c r="Y85" s="1090">
        <v>210</v>
      </c>
      <c r="Z85" s="1093">
        <f t="shared" si="12"/>
        <v>64</v>
      </c>
      <c r="AA85" s="1094">
        <f t="shared" si="12"/>
        <v>4255</v>
      </c>
    </row>
    <row r="86" spans="1:27" x14ac:dyDescent="0.2">
      <c r="A86" s="686" t="s">
        <v>889</v>
      </c>
      <c r="B86" s="1095">
        <f>SUM(B81:B85)</f>
        <v>123</v>
      </c>
      <c r="C86" s="1095">
        <f t="shared" ref="C86:Y86" si="14">SUM(C81:C85)</f>
        <v>3870</v>
      </c>
      <c r="D86" s="1095">
        <f t="shared" si="14"/>
        <v>66</v>
      </c>
      <c r="E86" s="1095">
        <f t="shared" si="14"/>
        <v>3119</v>
      </c>
      <c r="F86" s="1095">
        <f t="shared" si="14"/>
        <v>61</v>
      </c>
      <c r="G86" s="1095">
        <f t="shared" si="14"/>
        <v>4332</v>
      </c>
      <c r="H86" s="1095">
        <f t="shared" si="14"/>
        <v>49</v>
      </c>
      <c r="I86" s="1095">
        <f t="shared" si="14"/>
        <v>3517</v>
      </c>
      <c r="J86" s="1095">
        <f t="shared" si="14"/>
        <v>60</v>
      </c>
      <c r="K86" s="1095">
        <f t="shared" si="14"/>
        <v>4717</v>
      </c>
      <c r="L86" s="1095">
        <f t="shared" si="14"/>
        <v>46</v>
      </c>
      <c r="M86" s="1095">
        <f t="shared" si="14"/>
        <v>3169</v>
      </c>
      <c r="N86" s="1095">
        <f t="shared" si="14"/>
        <v>44</v>
      </c>
      <c r="O86" s="1095">
        <f t="shared" si="14"/>
        <v>4744</v>
      </c>
      <c r="P86" s="1095">
        <f t="shared" si="14"/>
        <v>37</v>
      </c>
      <c r="Q86" s="1095">
        <f t="shared" si="14"/>
        <v>4317</v>
      </c>
      <c r="R86" s="1095">
        <f t="shared" si="14"/>
        <v>32</v>
      </c>
      <c r="S86" s="1095">
        <f t="shared" si="14"/>
        <v>3456</v>
      </c>
      <c r="T86" s="1095">
        <f t="shared" si="14"/>
        <v>44</v>
      </c>
      <c r="U86" s="1095">
        <f t="shared" si="14"/>
        <v>3286</v>
      </c>
      <c r="V86" s="1095">
        <f t="shared" si="14"/>
        <v>33</v>
      </c>
      <c r="W86" s="1096">
        <f t="shared" si="14"/>
        <v>4149</v>
      </c>
      <c r="X86" s="1096">
        <f t="shared" si="14"/>
        <v>24</v>
      </c>
      <c r="Y86" s="1096">
        <f t="shared" si="14"/>
        <v>3513</v>
      </c>
      <c r="Z86" s="1097">
        <f t="shared" si="12"/>
        <v>619</v>
      </c>
      <c r="AA86" s="1098">
        <f t="shared" si="12"/>
        <v>46189</v>
      </c>
    </row>
    <row r="87" spans="1:27" ht="13.5" thickBot="1" x14ac:dyDescent="0.25">
      <c r="A87" s="689" t="s">
        <v>34</v>
      </c>
      <c r="B87" s="1099">
        <f>B86+B80+B66</f>
        <v>253</v>
      </c>
      <c r="C87" s="1099">
        <f t="shared" ref="C87:Y87" si="15">C86+C80+C66</f>
        <v>7042</v>
      </c>
      <c r="D87" s="1099">
        <f t="shared" si="15"/>
        <v>146</v>
      </c>
      <c r="E87" s="1099">
        <f t="shared" si="15"/>
        <v>5784</v>
      </c>
      <c r="F87" s="1099">
        <f t="shared" si="15"/>
        <v>184</v>
      </c>
      <c r="G87" s="1099">
        <f t="shared" si="15"/>
        <v>7098</v>
      </c>
      <c r="H87" s="1099">
        <f t="shared" si="15"/>
        <v>146</v>
      </c>
      <c r="I87" s="1099">
        <f t="shared" si="15"/>
        <v>7039</v>
      </c>
      <c r="J87" s="1099">
        <f t="shared" si="15"/>
        <v>181</v>
      </c>
      <c r="K87" s="1099">
        <f t="shared" si="15"/>
        <v>10306</v>
      </c>
      <c r="L87" s="1099">
        <f t="shared" si="15"/>
        <v>148</v>
      </c>
      <c r="M87" s="1099">
        <f t="shared" si="15"/>
        <v>6422</v>
      </c>
      <c r="N87" s="1099">
        <f t="shared" si="15"/>
        <v>211</v>
      </c>
      <c r="O87" s="1099">
        <f t="shared" si="15"/>
        <v>7813</v>
      </c>
      <c r="P87" s="1099">
        <f t="shared" si="15"/>
        <v>142</v>
      </c>
      <c r="Q87" s="1099">
        <f t="shared" si="15"/>
        <v>8261</v>
      </c>
      <c r="R87" s="1099">
        <f t="shared" si="15"/>
        <v>110</v>
      </c>
      <c r="S87" s="1099">
        <f t="shared" si="15"/>
        <v>6839</v>
      </c>
      <c r="T87" s="1099">
        <f t="shared" si="15"/>
        <v>162</v>
      </c>
      <c r="U87" s="1099">
        <f t="shared" si="15"/>
        <v>7798</v>
      </c>
      <c r="V87" s="1099">
        <f t="shared" si="15"/>
        <v>61</v>
      </c>
      <c r="W87" s="1100">
        <f t="shared" si="15"/>
        <v>7379</v>
      </c>
      <c r="X87" s="1100">
        <f t="shared" si="15"/>
        <v>84</v>
      </c>
      <c r="Y87" s="1099">
        <f t="shared" si="15"/>
        <v>6653</v>
      </c>
      <c r="Z87" s="1101">
        <f t="shared" si="12"/>
        <v>1828</v>
      </c>
      <c r="AA87" s="1102">
        <f t="shared" si="12"/>
        <v>88434</v>
      </c>
    </row>
    <row r="88" spans="1:27" ht="13.5" thickTop="1" x14ac:dyDescent="0.2"/>
    <row r="91" spans="1:27" ht="15" x14ac:dyDescent="0.25">
      <c r="A91" s="1216" t="s">
        <v>954</v>
      </c>
      <c r="B91" s="1216"/>
      <c r="C91" s="1216"/>
      <c r="D91" s="1216"/>
      <c r="E91" s="1216"/>
      <c r="F91" s="1216"/>
      <c r="G91" s="1216"/>
      <c r="H91" s="1216"/>
      <c r="I91" s="1216"/>
      <c r="J91" s="1216"/>
      <c r="K91" s="1216"/>
      <c r="L91" s="1216"/>
      <c r="M91" s="1216"/>
      <c r="N91" s="1216"/>
    </row>
    <row r="92" spans="1:27" ht="15" x14ac:dyDescent="0.25">
      <c r="A92" s="1216" t="s">
        <v>900</v>
      </c>
      <c r="B92" s="1216"/>
      <c r="C92" s="1216"/>
      <c r="D92" s="1216"/>
      <c r="E92" s="1216"/>
      <c r="F92" s="1216"/>
      <c r="G92" s="1216"/>
      <c r="H92" s="1216"/>
      <c r="I92" s="1216"/>
      <c r="J92" s="1216"/>
      <c r="K92" s="1216"/>
      <c r="L92" s="1216"/>
      <c r="M92" s="1216"/>
      <c r="N92" s="1216"/>
    </row>
    <row r="93" spans="1:27" ht="13.5" thickBot="1" x14ac:dyDescent="0.25">
      <c r="A93" s="1073"/>
      <c r="B93" s="1073"/>
      <c r="C93" s="1073"/>
      <c r="D93" s="1073"/>
      <c r="E93" s="1073"/>
      <c r="F93" s="1073"/>
      <c r="G93" s="1073"/>
      <c r="H93" s="1073"/>
      <c r="I93" s="1073"/>
      <c r="J93" s="1073"/>
      <c r="K93" s="1073"/>
      <c r="L93" s="1073"/>
      <c r="M93" s="1073"/>
      <c r="N93" s="1073"/>
    </row>
    <row r="94" spans="1:27" s="380" customFormat="1" ht="13.5" thickTop="1" x14ac:dyDescent="0.2">
      <c r="A94" s="1217" t="s">
        <v>894</v>
      </c>
      <c r="B94" s="1219" t="s">
        <v>11</v>
      </c>
      <c r="C94" s="1219"/>
      <c r="D94" s="1219" t="s">
        <v>12</v>
      </c>
      <c r="E94" s="1219"/>
      <c r="F94" s="1214" t="s">
        <v>39</v>
      </c>
      <c r="G94" s="1215"/>
    </row>
    <row r="95" spans="1:27" s="1074" customFormat="1" ht="25.5" x14ac:dyDescent="0.2">
      <c r="A95" s="1218"/>
      <c r="B95" s="674" t="s">
        <v>895</v>
      </c>
      <c r="C95" s="675" t="s">
        <v>896</v>
      </c>
      <c r="D95" s="674" t="s">
        <v>895</v>
      </c>
      <c r="E95" s="675" t="s">
        <v>896</v>
      </c>
      <c r="F95" s="676" t="s">
        <v>895</v>
      </c>
      <c r="G95" s="677" t="s">
        <v>896</v>
      </c>
    </row>
    <row r="96" spans="1:27" x14ac:dyDescent="0.2">
      <c r="A96" s="678" t="s">
        <v>647</v>
      </c>
      <c r="B96" s="1085">
        <v>11</v>
      </c>
      <c r="C96" s="1086">
        <v>1507</v>
      </c>
      <c r="D96" s="1086">
        <v>19</v>
      </c>
      <c r="E96" s="1086">
        <v>2233</v>
      </c>
      <c r="F96" s="1087">
        <f>B96+D96</f>
        <v>30</v>
      </c>
      <c r="G96" s="1088">
        <f>E96+C96</f>
        <v>3740</v>
      </c>
    </row>
    <row r="97" spans="1:7" x14ac:dyDescent="0.2">
      <c r="A97" s="681" t="s">
        <v>870</v>
      </c>
      <c r="B97" s="1103">
        <v>2</v>
      </c>
      <c r="C97" s="1104">
        <v>5</v>
      </c>
      <c r="D97" s="1104">
        <v>0</v>
      </c>
      <c r="E97" s="1104">
        <v>7</v>
      </c>
      <c r="F97" s="1091">
        <f t="shared" ref="F97:F117" si="16">B97+D97</f>
        <v>2</v>
      </c>
      <c r="G97" s="1092">
        <f t="shared" ref="G97:G117" si="17">E97+C97</f>
        <v>12</v>
      </c>
    </row>
    <row r="98" spans="1:7" x14ac:dyDescent="0.2">
      <c r="A98" s="681" t="s">
        <v>871</v>
      </c>
      <c r="B98" s="1103">
        <v>82</v>
      </c>
      <c r="C98" s="1104">
        <v>444</v>
      </c>
      <c r="D98" s="1104">
        <v>42</v>
      </c>
      <c r="E98" s="1104">
        <v>349</v>
      </c>
      <c r="F98" s="1093">
        <f t="shared" si="16"/>
        <v>124</v>
      </c>
      <c r="G98" s="1094">
        <f t="shared" si="17"/>
        <v>793</v>
      </c>
    </row>
    <row r="99" spans="1:7" x14ac:dyDescent="0.2">
      <c r="A99" s="681" t="s">
        <v>872</v>
      </c>
      <c r="B99" s="1089">
        <v>1</v>
      </c>
      <c r="C99" s="1090">
        <v>8</v>
      </c>
      <c r="D99" s="1090"/>
      <c r="E99" s="1090">
        <v>3</v>
      </c>
      <c r="F99" s="1093">
        <f t="shared" si="16"/>
        <v>1</v>
      </c>
      <c r="G99" s="1094">
        <f t="shared" si="17"/>
        <v>11</v>
      </c>
    </row>
    <row r="100" spans="1:7" x14ac:dyDescent="0.2">
      <c r="A100" s="681" t="s">
        <v>873</v>
      </c>
      <c r="B100" s="1089">
        <v>69</v>
      </c>
      <c r="C100" s="1090">
        <v>306</v>
      </c>
      <c r="D100" s="1090">
        <v>151</v>
      </c>
      <c r="E100" s="1090">
        <v>1112</v>
      </c>
      <c r="F100" s="1093">
        <f t="shared" si="16"/>
        <v>220</v>
      </c>
      <c r="G100" s="1094">
        <f t="shared" si="17"/>
        <v>1418</v>
      </c>
    </row>
    <row r="101" spans="1:7" x14ac:dyDescent="0.2">
      <c r="A101" s="681" t="s">
        <v>874</v>
      </c>
      <c r="B101" s="1089">
        <v>17</v>
      </c>
      <c r="C101" s="1090">
        <v>63</v>
      </c>
      <c r="D101" s="1090">
        <v>70</v>
      </c>
      <c r="E101" s="1090">
        <v>932</v>
      </c>
      <c r="F101" s="1093">
        <f t="shared" si="16"/>
        <v>87</v>
      </c>
      <c r="G101" s="1094">
        <f t="shared" si="17"/>
        <v>995</v>
      </c>
    </row>
    <row r="102" spans="1:7" x14ac:dyDescent="0.2">
      <c r="A102" s="681" t="s">
        <v>875</v>
      </c>
      <c r="B102" s="1089">
        <v>54</v>
      </c>
      <c r="C102" s="1090">
        <v>843</v>
      </c>
      <c r="D102" s="1090">
        <v>18</v>
      </c>
      <c r="E102" s="1090">
        <v>436</v>
      </c>
      <c r="F102" s="1093">
        <f t="shared" si="16"/>
        <v>72</v>
      </c>
      <c r="G102" s="1094">
        <f t="shared" si="17"/>
        <v>1279</v>
      </c>
    </row>
    <row r="103" spans="1:7" x14ac:dyDescent="0.2">
      <c r="A103" s="681" t="s">
        <v>876</v>
      </c>
      <c r="B103" s="1089"/>
      <c r="C103" s="1090">
        <v>2</v>
      </c>
      <c r="D103" s="1090"/>
      <c r="E103" s="1090">
        <v>1</v>
      </c>
      <c r="F103" s="1093">
        <f t="shared" si="16"/>
        <v>0</v>
      </c>
      <c r="G103" s="1094">
        <f t="shared" si="17"/>
        <v>3</v>
      </c>
    </row>
    <row r="104" spans="1:7" x14ac:dyDescent="0.2">
      <c r="A104" s="681" t="s">
        <v>877</v>
      </c>
      <c r="B104" s="1089">
        <v>1</v>
      </c>
      <c r="C104" s="1090">
        <v>12</v>
      </c>
      <c r="D104" s="1090"/>
      <c r="E104" s="1090">
        <v>6</v>
      </c>
      <c r="F104" s="1093">
        <f t="shared" si="16"/>
        <v>1</v>
      </c>
      <c r="G104" s="1094">
        <f t="shared" si="17"/>
        <v>18</v>
      </c>
    </row>
    <row r="105" spans="1:7" x14ac:dyDescent="0.2">
      <c r="A105" s="681" t="s">
        <v>878</v>
      </c>
      <c r="B105" s="1089"/>
      <c r="C105" s="1090">
        <v>14</v>
      </c>
      <c r="D105" s="1090"/>
      <c r="E105" s="1090">
        <v>4</v>
      </c>
      <c r="F105" s="1093">
        <f t="shared" si="16"/>
        <v>0</v>
      </c>
      <c r="G105" s="1094">
        <f t="shared" si="17"/>
        <v>18</v>
      </c>
    </row>
    <row r="106" spans="1:7" x14ac:dyDescent="0.2">
      <c r="A106" s="681" t="s">
        <v>879</v>
      </c>
      <c r="B106" s="1089">
        <v>82</v>
      </c>
      <c r="C106" s="1090">
        <v>513</v>
      </c>
      <c r="D106" s="1090">
        <v>37</v>
      </c>
      <c r="E106" s="1090">
        <v>384</v>
      </c>
      <c r="F106" s="1093">
        <f t="shared" si="16"/>
        <v>119</v>
      </c>
      <c r="G106" s="1094">
        <f t="shared" si="17"/>
        <v>897</v>
      </c>
    </row>
    <row r="107" spans="1:7" x14ac:dyDescent="0.2">
      <c r="A107" s="681" t="s">
        <v>880</v>
      </c>
      <c r="B107" s="1089"/>
      <c r="C107" s="1090">
        <v>1</v>
      </c>
      <c r="D107" s="1090"/>
      <c r="E107" s="1090">
        <v>0</v>
      </c>
      <c r="F107" s="1093">
        <f t="shared" si="16"/>
        <v>0</v>
      </c>
      <c r="G107" s="1094">
        <f t="shared" si="17"/>
        <v>1</v>
      </c>
    </row>
    <row r="108" spans="1:7" x14ac:dyDescent="0.2">
      <c r="A108" s="681" t="s">
        <v>881</v>
      </c>
      <c r="B108" s="1089"/>
      <c r="C108" s="1090">
        <v>3</v>
      </c>
      <c r="D108" s="1090"/>
      <c r="E108" s="1090">
        <v>0</v>
      </c>
      <c r="F108" s="1093">
        <f t="shared" si="16"/>
        <v>0</v>
      </c>
      <c r="G108" s="1094">
        <f t="shared" si="17"/>
        <v>3</v>
      </c>
    </row>
    <row r="109" spans="1:7" x14ac:dyDescent="0.2">
      <c r="A109" s="681" t="s">
        <v>882</v>
      </c>
      <c r="B109" s="1089">
        <v>25</v>
      </c>
      <c r="C109" s="1090">
        <v>83</v>
      </c>
      <c r="D109" s="1090">
        <v>16</v>
      </c>
      <c r="E109" s="1090">
        <v>124</v>
      </c>
      <c r="F109" s="1093">
        <f t="shared" si="16"/>
        <v>41</v>
      </c>
      <c r="G109" s="1094">
        <f t="shared" si="17"/>
        <v>207</v>
      </c>
    </row>
    <row r="110" spans="1:7" x14ac:dyDescent="0.2">
      <c r="A110" s="686" t="s">
        <v>883</v>
      </c>
      <c r="B110" s="1095">
        <f>SUM(B97:B109)</f>
        <v>333</v>
      </c>
      <c r="C110" s="1096">
        <f t="shared" ref="C110:E110" si="18">SUM(C97:C109)</f>
        <v>2297</v>
      </c>
      <c r="D110" s="1096">
        <f t="shared" si="18"/>
        <v>334</v>
      </c>
      <c r="E110" s="1096">
        <f t="shared" si="18"/>
        <v>3358</v>
      </c>
      <c r="F110" s="1097">
        <f t="shared" si="16"/>
        <v>667</v>
      </c>
      <c r="G110" s="1098">
        <f t="shared" si="17"/>
        <v>5655</v>
      </c>
    </row>
    <row r="111" spans="1:7" x14ac:dyDescent="0.2">
      <c r="A111" s="681" t="s">
        <v>884</v>
      </c>
      <c r="B111" s="1089">
        <v>26</v>
      </c>
      <c r="C111" s="1090">
        <v>353</v>
      </c>
      <c r="D111" s="1090">
        <v>20</v>
      </c>
      <c r="E111" s="1090">
        <v>856</v>
      </c>
      <c r="F111" s="1091">
        <f t="shared" si="16"/>
        <v>46</v>
      </c>
      <c r="G111" s="1092">
        <f t="shared" si="17"/>
        <v>1209</v>
      </c>
    </row>
    <row r="112" spans="1:7" x14ac:dyDescent="0.2">
      <c r="A112" s="681" t="s">
        <v>885</v>
      </c>
      <c r="B112" s="1089">
        <v>270</v>
      </c>
      <c r="C112" s="1090">
        <v>3062</v>
      </c>
      <c r="D112" s="1090">
        <v>159</v>
      </c>
      <c r="E112" s="1090">
        <v>2698</v>
      </c>
      <c r="F112" s="1093">
        <f t="shared" si="16"/>
        <v>429</v>
      </c>
      <c r="G112" s="1094">
        <f t="shared" si="17"/>
        <v>5760</v>
      </c>
    </row>
    <row r="113" spans="1:7" x14ac:dyDescent="0.2">
      <c r="A113" s="681" t="s">
        <v>886</v>
      </c>
      <c r="B113" s="1089">
        <v>1</v>
      </c>
      <c r="C113" s="1090">
        <v>120</v>
      </c>
      <c r="D113" s="1090">
        <v>7</v>
      </c>
      <c r="E113" s="1090">
        <v>395</v>
      </c>
      <c r="F113" s="1093">
        <f t="shared" si="16"/>
        <v>8</v>
      </c>
      <c r="G113" s="1094">
        <f t="shared" si="17"/>
        <v>515</v>
      </c>
    </row>
    <row r="114" spans="1:7" x14ac:dyDescent="0.2">
      <c r="A114" s="681" t="s">
        <v>887</v>
      </c>
      <c r="B114" s="1089">
        <v>95</v>
      </c>
      <c r="C114" s="1090">
        <v>1218</v>
      </c>
      <c r="D114" s="1090">
        <v>84</v>
      </c>
      <c r="E114" s="1090">
        <v>1470</v>
      </c>
      <c r="F114" s="1093">
        <f t="shared" si="16"/>
        <v>179</v>
      </c>
      <c r="G114" s="1094">
        <f t="shared" si="17"/>
        <v>2688</v>
      </c>
    </row>
    <row r="115" spans="1:7" x14ac:dyDescent="0.2">
      <c r="A115" s="681" t="s">
        <v>888</v>
      </c>
      <c r="B115" s="1089">
        <v>12</v>
      </c>
      <c r="C115" s="1090">
        <v>533</v>
      </c>
      <c r="D115" s="1090">
        <v>12</v>
      </c>
      <c r="E115" s="1090">
        <v>832</v>
      </c>
      <c r="F115" s="1093">
        <f t="shared" si="16"/>
        <v>24</v>
      </c>
      <c r="G115" s="1094">
        <f t="shared" si="17"/>
        <v>1365</v>
      </c>
    </row>
    <row r="116" spans="1:7" x14ac:dyDescent="0.2">
      <c r="A116" s="686" t="s">
        <v>889</v>
      </c>
      <c r="B116" s="1095">
        <f>SUM(B111:B115)</f>
        <v>404</v>
      </c>
      <c r="C116" s="1096">
        <f t="shared" ref="C116:E116" si="19">SUM(C111:C115)</f>
        <v>5286</v>
      </c>
      <c r="D116" s="1096">
        <f t="shared" si="19"/>
        <v>282</v>
      </c>
      <c r="E116" s="1096">
        <f t="shared" si="19"/>
        <v>6251</v>
      </c>
      <c r="F116" s="1097">
        <f t="shared" si="16"/>
        <v>686</v>
      </c>
      <c r="G116" s="1098">
        <f t="shared" si="17"/>
        <v>11537</v>
      </c>
    </row>
    <row r="117" spans="1:7" ht="13.5" thickBot="1" x14ac:dyDescent="0.25">
      <c r="A117" s="689" t="s">
        <v>34</v>
      </c>
      <c r="B117" s="1099">
        <f>B110+B116+B96</f>
        <v>748</v>
      </c>
      <c r="C117" s="1100">
        <f t="shared" ref="C117:E117" si="20">C110+C116+C96</f>
        <v>9090</v>
      </c>
      <c r="D117" s="1100">
        <f t="shared" si="20"/>
        <v>635</v>
      </c>
      <c r="E117" s="1099">
        <f t="shared" si="20"/>
        <v>11842</v>
      </c>
      <c r="F117" s="1101">
        <f t="shared" si="16"/>
        <v>1383</v>
      </c>
      <c r="G117" s="1102">
        <f t="shared" si="17"/>
        <v>20932</v>
      </c>
    </row>
    <row r="118" spans="1:7" ht="13.5" thickTop="1" x14ac:dyDescent="0.2"/>
  </sheetData>
  <mergeCells count="54">
    <mergeCell ref="A91:N91"/>
    <mergeCell ref="A92:N92"/>
    <mergeCell ref="A94:A95"/>
    <mergeCell ref="B94:C94"/>
    <mergeCell ref="D94:E94"/>
    <mergeCell ref="F94:G94"/>
    <mergeCell ref="Z64:AA64"/>
    <mergeCell ref="A61:N61"/>
    <mergeCell ref="A62:N62"/>
    <mergeCell ref="A64:A65"/>
    <mergeCell ref="B64:C64"/>
    <mergeCell ref="D64:E64"/>
    <mergeCell ref="F64:G64"/>
    <mergeCell ref="H64:I64"/>
    <mergeCell ref="J64:K64"/>
    <mergeCell ref="L64:M64"/>
    <mergeCell ref="N64:O64"/>
    <mergeCell ref="P64:Q64"/>
    <mergeCell ref="R64:S64"/>
    <mergeCell ref="T64:U64"/>
    <mergeCell ref="V64:W64"/>
    <mergeCell ref="X64:Y64"/>
    <mergeCell ref="Z34:AA34"/>
    <mergeCell ref="A31:N31"/>
    <mergeCell ref="A32:N32"/>
    <mergeCell ref="A34:A35"/>
    <mergeCell ref="B34:C34"/>
    <mergeCell ref="D34:E34"/>
    <mergeCell ref="F34:G34"/>
    <mergeCell ref="H34:I34"/>
    <mergeCell ref="J34:K34"/>
    <mergeCell ref="L34:M34"/>
    <mergeCell ref="N34:O34"/>
    <mergeCell ref="P34:Q34"/>
    <mergeCell ref="R34:S34"/>
    <mergeCell ref="T34:U34"/>
    <mergeCell ref="V34:W34"/>
    <mergeCell ref="X34:Y34"/>
    <mergeCell ref="Z5:AA5"/>
    <mergeCell ref="A2:N2"/>
    <mergeCell ref="A3:N3"/>
    <mergeCell ref="A5:A6"/>
    <mergeCell ref="B5:C5"/>
    <mergeCell ref="D5:E5"/>
    <mergeCell ref="F5:G5"/>
    <mergeCell ref="H5:I5"/>
    <mergeCell ref="J5:K5"/>
    <mergeCell ref="L5:M5"/>
    <mergeCell ref="N5:O5"/>
    <mergeCell ref="P5:Q5"/>
    <mergeCell ref="R5:S5"/>
    <mergeCell ref="T5:U5"/>
    <mergeCell ref="V5:W5"/>
    <mergeCell ref="X5:Y5"/>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dimension ref="A3:AA117"/>
  <sheetViews>
    <sheetView zoomScale="80" zoomScaleNormal="80" workbookViewId="0">
      <selection activeCell="A7" sqref="A7:S28"/>
    </sheetView>
  </sheetViews>
  <sheetFormatPr baseColWidth="10" defaultRowHeight="12.75" x14ac:dyDescent="0.2"/>
  <cols>
    <col min="1" max="1" width="37.85546875" style="673" customWidth="1"/>
    <col min="2" max="2" width="8.7109375" style="673" customWidth="1"/>
    <col min="3" max="3" width="9.7109375" style="673" customWidth="1"/>
    <col min="4" max="4" width="8.42578125" style="673" customWidth="1"/>
    <col min="5" max="5" width="9.7109375" style="673" customWidth="1"/>
    <col min="6" max="6" width="8.7109375" style="673" customWidth="1"/>
    <col min="7" max="7" width="9.7109375" style="673" customWidth="1"/>
    <col min="8" max="8" width="8.7109375" style="673" customWidth="1"/>
    <col min="9" max="9" width="9.7109375" style="673" customWidth="1"/>
    <col min="10" max="10" width="8.7109375" style="673" customWidth="1"/>
    <col min="11" max="11" width="9.7109375" style="673" customWidth="1"/>
    <col min="12" max="12" width="8.7109375" style="673" customWidth="1"/>
    <col min="13" max="13" width="9.7109375" style="673" customWidth="1"/>
    <col min="14" max="14" width="8.7109375" style="673" customWidth="1"/>
    <col min="15" max="15" width="9.7109375" style="673" customWidth="1"/>
    <col min="16" max="16" width="8.7109375" style="673" customWidth="1"/>
    <col min="17" max="17" width="9.7109375" style="673" customWidth="1"/>
    <col min="18" max="18" width="8.7109375" style="673" customWidth="1"/>
    <col min="19" max="19" width="9.7109375" style="673" customWidth="1"/>
    <col min="20" max="20" width="8.7109375" style="673" customWidth="1"/>
    <col min="21" max="21" width="9.7109375" style="673" customWidth="1"/>
    <col min="22" max="22" width="8.7109375" style="673" customWidth="1"/>
    <col min="23" max="23" width="9.7109375" style="673" customWidth="1"/>
    <col min="24" max="24" width="8.7109375" style="673" customWidth="1"/>
    <col min="25" max="25" width="9.7109375" style="673" customWidth="1"/>
    <col min="26" max="26" width="8.7109375" style="673" customWidth="1"/>
    <col min="27" max="27" width="9.7109375" style="673" customWidth="1"/>
    <col min="28" max="16384" width="11.42578125" style="673"/>
  </cols>
  <sheetData>
    <row r="3" spans="1:27" ht="15" x14ac:dyDescent="0.25">
      <c r="A3" s="1216" t="s">
        <v>893</v>
      </c>
      <c r="B3" s="1216"/>
      <c r="C3" s="1216"/>
      <c r="D3" s="1216"/>
      <c r="E3" s="1216"/>
      <c r="F3" s="1216"/>
      <c r="G3" s="1216"/>
      <c r="H3" s="1216"/>
      <c r="I3" s="1216"/>
      <c r="J3" s="1216"/>
      <c r="K3" s="1216"/>
      <c r="L3" s="1216"/>
      <c r="M3" s="1216"/>
      <c r="N3" s="1216"/>
      <c r="O3" s="1"/>
      <c r="P3" s="1"/>
      <c r="Q3" s="1"/>
      <c r="R3" s="1"/>
      <c r="S3" s="1"/>
      <c r="T3" s="1"/>
      <c r="U3" s="1"/>
      <c r="V3" s="1"/>
      <c r="W3" s="1"/>
      <c r="X3" s="1"/>
      <c r="Y3" s="1"/>
      <c r="Z3" s="1"/>
      <c r="AA3" s="1"/>
    </row>
    <row r="4" spans="1:27" ht="15.75" thickBot="1" x14ac:dyDescent="0.3">
      <c r="A4" s="1216" t="s">
        <v>576</v>
      </c>
      <c r="B4" s="1216"/>
      <c r="C4" s="1216"/>
      <c r="D4" s="1216"/>
      <c r="E4" s="1216"/>
      <c r="F4" s="1216"/>
      <c r="G4" s="1216"/>
      <c r="H4" s="1216"/>
      <c r="I4" s="1216"/>
      <c r="J4" s="1216"/>
      <c r="K4" s="1216"/>
      <c r="L4" s="1216"/>
      <c r="M4" s="1216"/>
      <c r="N4" s="1216"/>
      <c r="O4" s="1"/>
      <c r="P4" s="1"/>
      <c r="Q4" s="1"/>
      <c r="R4" s="1"/>
      <c r="S4" s="1"/>
      <c r="T4" s="1"/>
      <c r="U4" s="1"/>
      <c r="V4" s="1"/>
      <c r="W4" s="1"/>
      <c r="X4" s="1"/>
      <c r="Y4" s="1"/>
      <c r="Z4" s="1"/>
      <c r="AA4" s="1"/>
    </row>
    <row r="5" spans="1:27" ht="13.5" thickTop="1" x14ac:dyDescent="0.2">
      <c r="A5" s="1217" t="s">
        <v>894</v>
      </c>
      <c r="B5" s="1219" t="s">
        <v>0</v>
      </c>
      <c r="C5" s="1219"/>
      <c r="D5" s="1219" t="s">
        <v>1</v>
      </c>
      <c r="E5" s="1219"/>
      <c r="F5" s="1219" t="s">
        <v>2</v>
      </c>
      <c r="G5" s="1219"/>
      <c r="H5" s="1219" t="s">
        <v>3</v>
      </c>
      <c r="I5" s="1219"/>
      <c r="J5" s="1219" t="s">
        <v>4</v>
      </c>
      <c r="K5" s="1219"/>
      <c r="L5" s="1219" t="s">
        <v>10</v>
      </c>
      <c r="M5" s="1219"/>
      <c r="N5" s="1219" t="s">
        <v>5</v>
      </c>
      <c r="O5" s="1219"/>
      <c r="P5" s="1219" t="s">
        <v>6</v>
      </c>
      <c r="Q5" s="1219"/>
      <c r="R5" s="1219" t="s">
        <v>7</v>
      </c>
      <c r="S5" s="1219"/>
      <c r="T5" s="1219" t="s">
        <v>8</v>
      </c>
      <c r="U5" s="1219"/>
      <c r="V5" s="1219" t="s">
        <v>11</v>
      </c>
      <c r="W5" s="1219"/>
      <c r="X5" s="1219" t="s">
        <v>12</v>
      </c>
      <c r="Y5" s="1219"/>
      <c r="Z5" s="1214" t="s">
        <v>39</v>
      </c>
      <c r="AA5" s="1215"/>
    </row>
    <row r="6" spans="1:27" ht="25.5" x14ac:dyDescent="0.2">
      <c r="A6" s="1218"/>
      <c r="B6" s="674" t="s">
        <v>895</v>
      </c>
      <c r="C6" s="675" t="s">
        <v>896</v>
      </c>
      <c r="D6" s="674" t="s">
        <v>895</v>
      </c>
      <c r="E6" s="675" t="s">
        <v>896</v>
      </c>
      <c r="F6" s="674" t="s">
        <v>895</v>
      </c>
      <c r="G6" s="675" t="s">
        <v>896</v>
      </c>
      <c r="H6" s="674" t="s">
        <v>895</v>
      </c>
      <c r="I6" s="675" t="s">
        <v>896</v>
      </c>
      <c r="J6" s="674" t="s">
        <v>895</v>
      </c>
      <c r="K6" s="675" t="s">
        <v>896</v>
      </c>
      <c r="L6" s="674" t="s">
        <v>895</v>
      </c>
      <c r="M6" s="675" t="s">
        <v>896</v>
      </c>
      <c r="N6" s="674" t="s">
        <v>895</v>
      </c>
      <c r="O6" s="675" t="s">
        <v>896</v>
      </c>
      <c r="P6" s="674" t="s">
        <v>895</v>
      </c>
      <c r="Q6" s="675" t="s">
        <v>896</v>
      </c>
      <c r="R6" s="674" t="s">
        <v>895</v>
      </c>
      <c r="S6" s="675" t="s">
        <v>896</v>
      </c>
      <c r="T6" s="674" t="s">
        <v>895</v>
      </c>
      <c r="U6" s="675" t="s">
        <v>896</v>
      </c>
      <c r="V6" s="674" t="s">
        <v>895</v>
      </c>
      <c r="W6" s="675" t="s">
        <v>896</v>
      </c>
      <c r="X6" s="674" t="s">
        <v>895</v>
      </c>
      <c r="Y6" s="675" t="s">
        <v>896</v>
      </c>
      <c r="Z6" s="676" t="s">
        <v>895</v>
      </c>
      <c r="AA6" s="677" t="s">
        <v>896</v>
      </c>
    </row>
    <row r="7" spans="1:27" x14ac:dyDescent="0.2">
      <c r="A7" s="1245" t="s">
        <v>647</v>
      </c>
      <c r="B7" s="647">
        <v>0</v>
      </c>
      <c r="C7" s="647">
        <v>1</v>
      </c>
      <c r="D7" s="647">
        <v>0</v>
      </c>
      <c r="E7" s="647">
        <v>1</v>
      </c>
      <c r="F7" s="647">
        <v>0</v>
      </c>
      <c r="G7" s="647">
        <v>2</v>
      </c>
      <c r="H7" s="647">
        <v>0</v>
      </c>
      <c r="I7" s="647">
        <v>1</v>
      </c>
      <c r="J7" s="647">
        <v>0</v>
      </c>
      <c r="K7" s="647">
        <v>3</v>
      </c>
      <c r="L7" s="647">
        <v>0</v>
      </c>
      <c r="M7" s="647">
        <v>3</v>
      </c>
      <c r="N7" s="647">
        <v>0</v>
      </c>
      <c r="O7" s="647">
        <v>1</v>
      </c>
      <c r="P7" s="647">
        <v>0</v>
      </c>
      <c r="Q7" s="647">
        <v>0</v>
      </c>
      <c r="R7" s="647">
        <v>0</v>
      </c>
      <c r="S7" s="647">
        <v>1</v>
      </c>
      <c r="T7" s="647"/>
      <c r="U7" s="647"/>
      <c r="V7" s="647"/>
      <c r="W7" s="648"/>
      <c r="X7" s="648"/>
      <c r="Y7" s="648"/>
      <c r="Z7" s="679">
        <f>SUM(X7,V7,T7,R7,P7,N7,L7,J7,H7,F7,D7,B7)</f>
        <v>0</v>
      </c>
      <c r="AA7" s="680">
        <f>SUM(Y7,W7,U7,S7,Q7,O7,M7,K7,I7,G7,E7,C7)</f>
        <v>13</v>
      </c>
    </row>
    <row r="8" spans="1:27" x14ac:dyDescent="0.2">
      <c r="A8" s="1246" t="s">
        <v>870</v>
      </c>
      <c r="B8" s="501"/>
      <c r="C8" s="501">
        <v>0</v>
      </c>
      <c r="D8" s="501"/>
      <c r="E8" s="501">
        <v>0</v>
      </c>
      <c r="F8" s="501">
        <v>0</v>
      </c>
      <c r="G8" s="501">
        <v>0</v>
      </c>
      <c r="H8" s="501"/>
      <c r="I8" s="501">
        <v>1</v>
      </c>
      <c r="J8" s="501">
        <v>0</v>
      </c>
      <c r="K8" s="501">
        <v>1</v>
      </c>
      <c r="L8" s="501">
        <v>0</v>
      </c>
      <c r="M8" s="501">
        <v>0</v>
      </c>
      <c r="N8" s="501">
        <v>0</v>
      </c>
      <c r="O8" s="501">
        <v>0</v>
      </c>
      <c r="P8" s="501">
        <v>0</v>
      </c>
      <c r="Q8" s="501">
        <v>0</v>
      </c>
      <c r="R8" s="501">
        <v>0</v>
      </c>
      <c r="S8" s="501">
        <v>0</v>
      </c>
      <c r="T8" s="501"/>
      <c r="U8" s="501"/>
      <c r="V8" s="501"/>
      <c r="W8" s="642"/>
      <c r="X8" s="642"/>
      <c r="Y8" s="642"/>
      <c r="Z8" s="682">
        <f t="shared" ref="Z8:AA28" si="0">SUM(X8,V8,T8,R8,P8,N8,L8,J8,H8,F8,D8,B8)</f>
        <v>0</v>
      </c>
      <c r="AA8" s="683">
        <f t="shared" si="0"/>
        <v>2</v>
      </c>
    </row>
    <row r="9" spans="1:27" x14ac:dyDescent="0.2">
      <c r="A9" s="1246" t="s">
        <v>871</v>
      </c>
      <c r="B9" s="501">
        <v>1</v>
      </c>
      <c r="C9" s="501">
        <v>3</v>
      </c>
      <c r="D9" s="501">
        <v>0</v>
      </c>
      <c r="E9" s="501">
        <v>2</v>
      </c>
      <c r="F9" s="501">
        <v>1</v>
      </c>
      <c r="G9" s="501">
        <v>3</v>
      </c>
      <c r="H9" s="501">
        <v>0</v>
      </c>
      <c r="I9" s="501">
        <v>3</v>
      </c>
      <c r="J9" s="501">
        <v>1</v>
      </c>
      <c r="K9" s="501">
        <v>2</v>
      </c>
      <c r="L9" s="501">
        <v>2</v>
      </c>
      <c r="M9" s="501">
        <v>2</v>
      </c>
      <c r="N9" s="501">
        <v>0</v>
      </c>
      <c r="O9" s="501">
        <v>3</v>
      </c>
      <c r="P9" s="501">
        <v>0</v>
      </c>
      <c r="Q9" s="501">
        <v>2</v>
      </c>
      <c r="R9" s="501">
        <v>0</v>
      </c>
      <c r="S9" s="501">
        <v>1</v>
      </c>
      <c r="T9" s="501"/>
      <c r="U9" s="501"/>
      <c r="V9" s="501"/>
      <c r="W9" s="642"/>
      <c r="X9" s="642"/>
      <c r="Y9" s="642"/>
      <c r="Z9" s="684">
        <f t="shared" si="0"/>
        <v>5</v>
      </c>
      <c r="AA9" s="685">
        <f t="shared" si="0"/>
        <v>21</v>
      </c>
    </row>
    <row r="10" spans="1:27" x14ac:dyDescent="0.2">
      <c r="A10" s="1246" t="s">
        <v>872</v>
      </c>
      <c r="B10" s="501"/>
      <c r="C10" s="501">
        <v>1</v>
      </c>
      <c r="D10" s="501"/>
      <c r="E10" s="501">
        <v>1</v>
      </c>
      <c r="F10" s="501"/>
      <c r="G10" s="501">
        <v>1</v>
      </c>
      <c r="H10" s="501"/>
      <c r="I10" s="501">
        <v>0</v>
      </c>
      <c r="J10" s="501"/>
      <c r="K10" s="501">
        <v>0</v>
      </c>
      <c r="L10" s="501"/>
      <c r="M10" s="501">
        <v>0</v>
      </c>
      <c r="N10" s="501"/>
      <c r="O10" s="501">
        <v>0</v>
      </c>
      <c r="P10" s="501"/>
      <c r="Q10" s="501">
        <v>0</v>
      </c>
      <c r="R10" s="501">
        <v>0</v>
      </c>
      <c r="S10" s="501">
        <v>0</v>
      </c>
      <c r="T10" s="501"/>
      <c r="U10" s="501"/>
      <c r="V10" s="501"/>
      <c r="W10" s="642"/>
      <c r="X10" s="642"/>
      <c r="Y10" s="642"/>
      <c r="Z10" s="684">
        <f t="shared" si="0"/>
        <v>0</v>
      </c>
      <c r="AA10" s="685">
        <f t="shared" si="0"/>
        <v>3</v>
      </c>
    </row>
    <row r="11" spans="1:27" x14ac:dyDescent="0.2">
      <c r="A11" s="1246" t="s">
        <v>873</v>
      </c>
      <c r="B11" s="501">
        <v>1</v>
      </c>
      <c r="C11" s="501">
        <v>4</v>
      </c>
      <c r="D11" s="501">
        <v>2</v>
      </c>
      <c r="E11" s="501">
        <v>5</v>
      </c>
      <c r="F11" s="501">
        <v>2</v>
      </c>
      <c r="G11" s="501">
        <v>3</v>
      </c>
      <c r="H11" s="501">
        <v>1</v>
      </c>
      <c r="I11" s="501">
        <v>2</v>
      </c>
      <c r="J11" s="501">
        <v>1</v>
      </c>
      <c r="K11" s="501">
        <v>2</v>
      </c>
      <c r="L11" s="501">
        <v>0</v>
      </c>
      <c r="M11" s="501">
        <v>0</v>
      </c>
      <c r="N11" s="501">
        <v>1</v>
      </c>
      <c r="O11" s="501">
        <v>1</v>
      </c>
      <c r="P11" s="501">
        <v>0</v>
      </c>
      <c r="Q11" s="501">
        <v>3</v>
      </c>
      <c r="R11" s="501">
        <v>2</v>
      </c>
      <c r="S11" s="501">
        <v>1</v>
      </c>
      <c r="T11" s="501"/>
      <c r="U11" s="501"/>
      <c r="V11" s="501"/>
      <c r="W11" s="642"/>
      <c r="X11" s="642"/>
      <c r="Y11" s="642"/>
      <c r="Z11" s="684">
        <f t="shared" si="0"/>
        <v>10</v>
      </c>
      <c r="AA11" s="685">
        <f t="shared" si="0"/>
        <v>21</v>
      </c>
    </row>
    <row r="12" spans="1:27" x14ac:dyDescent="0.2">
      <c r="A12" s="1246" t="s">
        <v>874</v>
      </c>
      <c r="B12" s="501">
        <v>0</v>
      </c>
      <c r="C12" s="501">
        <v>1</v>
      </c>
      <c r="D12" s="501">
        <v>0</v>
      </c>
      <c r="E12" s="501">
        <v>2</v>
      </c>
      <c r="F12" s="501">
        <v>0</v>
      </c>
      <c r="G12" s="501">
        <v>1</v>
      </c>
      <c r="H12" s="501">
        <v>0</v>
      </c>
      <c r="I12" s="501">
        <v>1</v>
      </c>
      <c r="J12" s="501">
        <v>0</v>
      </c>
      <c r="K12" s="501">
        <v>4</v>
      </c>
      <c r="L12" s="501">
        <v>0</v>
      </c>
      <c r="M12" s="501">
        <v>3</v>
      </c>
      <c r="N12" s="501">
        <v>0</v>
      </c>
      <c r="O12" s="501">
        <v>1</v>
      </c>
      <c r="P12" s="501">
        <v>0</v>
      </c>
      <c r="Q12" s="501">
        <v>0</v>
      </c>
      <c r="R12" s="501">
        <v>0</v>
      </c>
      <c r="S12" s="501">
        <v>1</v>
      </c>
      <c r="T12" s="501"/>
      <c r="U12" s="501"/>
      <c r="V12" s="501"/>
      <c r="W12" s="642"/>
      <c r="X12" s="642"/>
      <c r="Y12" s="642"/>
      <c r="Z12" s="684">
        <f t="shared" si="0"/>
        <v>0</v>
      </c>
      <c r="AA12" s="685">
        <f t="shared" si="0"/>
        <v>14</v>
      </c>
    </row>
    <row r="13" spans="1:27" x14ac:dyDescent="0.2">
      <c r="A13" s="1246" t="s">
        <v>875</v>
      </c>
      <c r="B13" s="501">
        <v>0</v>
      </c>
      <c r="C13" s="501">
        <v>3</v>
      </c>
      <c r="D13" s="501">
        <v>0</v>
      </c>
      <c r="E13" s="501">
        <v>3</v>
      </c>
      <c r="F13" s="501">
        <v>0</v>
      </c>
      <c r="G13" s="501">
        <v>3</v>
      </c>
      <c r="H13" s="501">
        <v>0</v>
      </c>
      <c r="I13" s="501">
        <v>1</v>
      </c>
      <c r="J13" s="501">
        <v>0</v>
      </c>
      <c r="K13" s="501">
        <v>3</v>
      </c>
      <c r="L13" s="501">
        <v>0</v>
      </c>
      <c r="M13" s="501">
        <v>3</v>
      </c>
      <c r="N13" s="501">
        <v>0</v>
      </c>
      <c r="O13" s="501">
        <v>4</v>
      </c>
      <c r="P13" s="501">
        <v>0</v>
      </c>
      <c r="Q13" s="501">
        <v>6</v>
      </c>
      <c r="R13" s="501">
        <v>0</v>
      </c>
      <c r="S13" s="501">
        <v>5</v>
      </c>
      <c r="T13" s="501"/>
      <c r="U13" s="501"/>
      <c r="V13" s="501"/>
      <c r="W13" s="642"/>
      <c r="X13" s="642"/>
      <c r="Y13" s="642"/>
      <c r="Z13" s="684">
        <f t="shared" si="0"/>
        <v>0</v>
      </c>
      <c r="AA13" s="685">
        <f t="shared" si="0"/>
        <v>31</v>
      </c>
    </row>
    <row r="14" spans="1:27" x14ac:dyDescent="0.2">
      <c r="A14" s="1246" t="s">
        <v>876</v>
      </c>
      <c r="B14" s="501"/>
      <c r="C14" s="501">
        <v>0</v>
      </c>
      <c r="D14" s="501"/>
      <c r="E14" s="501">
        <v>0</v>
      </c>
      <c r="F14" s="501"/>
      <c r="G14" s="501">
        <v>0</v>
      </c>
      <c r="H14" s="501"/>
      <c r="I14" s="501">
        <v>0</v>
      </c>
      <c r="J14" s="501"/>
      <c r="K14" s="501">
        <v>0</v>
      </c>
      <c r="L14" s="501"/>
      <c r="M14" s="501">
        <v>0</v>
      </c>
      <c r="N14" s="501"/>
      <c r="O14" s="501">
        <v>0</v>
      </c>
      <c r="P14" s="501"/>
      <c r="Q14" s="501">
        <v>0</v>
      </c>
      <c r="R14" s="501"/>
      <c r="S14" s="501">
        <v>0</v>
      </c>
      <c r="T14" s="501"/>
      <c r="U14" s="501"/>
      <c r="V14" s="501"/>
      <c r="W14" s="642"/>
      <c r="X14" s="642"/>
      <c r="Y14" s="642"/>
      <c r="Z14" s="684">
        <f t="shared" si="0"/>
        <v>0</v>
      </c>
      <c r="AA14" s="685">
        <f t="shared" si="0"/>
        <v>0</v>
      </c>
    </row>
    <row r="15" spans="1:27" x14ac:dyDescent="0.2">
      <c r="A15" s="1246" t="s">
        <v>877</v>
      </c>
      <c r="B15" s="501"/>
      <c r="C15" s="501">
        <v>0</v>
      </c>
      <c r="D15" s="501"/>
      <c r="E15" s="501">
        <v>0</v>
      </c>
      <c r="F15" s="501"/>
      <c r="G15" s="501">
        <v>0</v>
      </c>
      <c r="H15" s="501"/>
      <c r="I15" s="501">
        <v>0</v>
      </c>
      <c r="J15" s="501"/>
      <c r="K15" s="501">
        <v>0</v>
      </c>
      <c r="L15" s="501"/>
      <c r="M15" s="501">
        <v>0</v>
      </c>
      <c r="N15" s="501"/>
      <c r="O15" s="501">
        <v>0</v>
      </c>
      <c r="P15" s="501"/>
      <c r="Q15" s="501">
        <v>0</v>
      </c>
      <c r="R15" s="501"/>
      <c r="S15" s="501">
        <v>0</v>
      </c>
      <c r="T15" s="501"/>
      <c r="U15" s="501"/>
      <c r="V15" s="501"/>
      <c r="W15" s="642"/>
      <c r="X15" s="642"/>
      <c r="Y15" s="642"/>
      <c r="Z15" s="684">
        <f t="shared" si="0"/>
        <v>0</v>
      </c>
      <c r="AA15" s="685">
        <f t="shared" si="0"/>
        <v>0</v>
      </c>
    </row>
    <row r="16" spans="1:27" x14ac:dyDescent="0.2">
      <c r="A16" s="1246" t="s">
        <v>878</v>
      </c>
      <c r="B16" s="501"/>
      <c r="C16" s="501">
        <v>0</v>
      </c>
      <c r="D16" s="501"/>
      <c r="E16" s="501">
        <v>0</v>
      </c>
      <c r="F16" s="501"/>
      <c r="G16" s="501">
        <v>0</v>
      </c>
      <c r="H16" s="501"/>
      <c r="I16" s="501">
        <v>0</v>
      </c>
      <c r="J16" s="501"/>
      <c r="K16" s="501">
        <v>0</v>
      </c>
      <c r="L16" s="501"/>
      <c r="M16" s="501">
        <v>0</v>
      </c>
      <c r="N16" s="501"/>
      <c r="O16" s="501">
        <v>0</v>
      </c>
      <c r="P16" s="501"/>
      <c r="Q16" s="501">
        <v>0</v>
      </c>
      <c r="R16" s="501"/>
      <c r="S16" s="501">
        <v>0</v>
      </c>
      <c r="T16" s="501"/>
      <c r="U16" s="501"/>
      <c r="V16" s="501"/>
      <c r="W16" s="642"/>
      <c r="X16" s="642"/>
      <c r="Y16" s="642"/>
      <c r="Z16" s="684">
        <f t="shared" si="0"/>
        <v>0</v>
      </c>
      <c r="AA16" s="685">
        <f t="shared" si="0"/>
        <v>0</v>
      </c>
    </row>
    <row r="17" spans="1:27" x14ac:dyDescent="0.2">
      <c r="A17" s="1246" t="s">
        <v>879</v>
      </c>
      <c r="B17" s="501">
        <v>0</v>
      </c>
      <c r="C17" s="501">
        <v>4</v>
      </c>
      <c r="D17" s="501">
        <v>0</v>
      </c>
      <c r="E17" s="501">
        <v>5</v>
      </c>
      <c r="F17" s="501">
        <v>0</v>
      </c>
      <c r="G17" s="501">
        <v>3</v>
      </c>
      <c r="H17" s="501">
        <v>0</v>
      </c>
      <c r="I17" s="501">
        <v>2</v>
      </c>
      <c r="J17" s="501">
        <v>0</v>
      </c>
      <c r="K17" s="501">
        <v>3</v>
      </c>
      <c r="L17" s="501">
        <v>0</v>
      </c>
      <c r="M17" s="501">
        <v>1</v>
      </c>
      <c r="N17" s="501">
        <v>0</v>
      </c>
      <c r="O17" s="501">
        <v>1</v>
      </c>
      <c r="P17" s="501">
        <v>1</v>
      </c>
      <c r="Q17" s="501">
        <v>2</v>
      </c>
      <c r="R17" s="501">
        <v>1</v>
      </c>
      <c r="S17" s="501">
        <v>4</v>
      </c>
      <c r="T17" s="501"/>
      <c r="U17" s="501"/>
      <c r="V17" s="501"/>
      <c r="W17" s="642"/>
      <c r="X17" s="642"/>
      <c r="Y17" s="642"/>
      <c r="Z17" s="684">
        <f t="shared" si="0"/>
        <v>2</v>
      </c>
      <c r="AA17" s="685">
        <f t="shared" si="0"/>
        <v>25</v>
      </c>
    </row>
    <row r="18" spans="1:27" x14ac:dyDescent="0.2">
      <c r="A18" s="1246" t="s">
        <v>880</v>
      </c>
      <c r="B18" s="501"/>
      <c r="C18" s="501">
        <v>0</v>
      </c>
      <c r="D18" s="501"/>
      <c r="E18" s="501">
        <v>0</v>
      </c>
      <c r="F18" s="501"/>
      <c r="G18" s="501"/>
      <c r="H18" s="501"/>
      <c r="I18" s="501"/>
      <c r="J18" s="501"/>
      <c r="K18" s="501">
        <v>0</v>
      </c>
      <c r="L18" s="501"/>
      <c r="M18" s="501">
        <v>0</v>
      </c>
      <c r="N18" s="501"/>
      <c r="O18" s="501">
        <v>0</v>
      </c>
      <c r="P18" s="501"/>
      <c r="Q18" s="501">
        <v>0</v>
      </c>
      <c r="R18" s="501"/>
      <c r="S18" s="501"/>
      <c r="T18" s="501"/>
      <c r="U18" s="501"/>
      <c r="V18" s="501"/>
      <c r="W18" s="642"/>
      <c r="X18" s="642"/>
      <c r="Y18" s="642"/>
      <c r="Z18" s="684">
        <f t="shared" si="0"/>
        <v>0</v>
      </c>
      <c r="AA18" s="685">
        <f t="shared" si="0"/>
        <v>0</v>
      </c>
    </row>
    <row r="19" spans="1:27" x14ac:dyDescent="0.2">
      <c r="A19" s="1246" t="s">
        <v>881</v>
      </c>
      <c r="B19" s="501"/>
      <c r="C19" s="501">
        <v>0</v>
      </c>
      <c r="D19" s="501"/>
      <c r="E19" s="501">
        <v>0</v>
      </c>
      <c r="F19" s="501"/>
      <c r="G19" s="501">
        <v>0</v>
      </c>
      <c r="H19" s="501"/>
      <c r="I19" s="501"/>
      <c r="J19" s="501"/>
      <c r="K19" s="501"/>
      <c r="L19" s="501"/>
      <c r="M19" s="501"/>
      <c r="N19" s="501"/>
      <c r="O19" s="501"/>
      <c r="P19" s="501"/>
      <c r="Q19" s="501"/>
      <c r="R19" s="501"/>
      <c r="S19" s="501">
        <v>0</v>
      </c>
      <c r="T19" s="501"/>
      <c r="U19" s="501"/>
      <c r="V19" s="501"/>
      <c r="W19" s="642"/>
      <c r="X19" s="642"/>
      <c r="Y19" s="642"/>
      <c r="Z19" s="684">
        <f t="shared" si="0"/>
        <v>0</v>
      </c>
      <c r="AA19" s="685">
        <f t="shared" si="0"/>
        <v>0</v>
      </c>
    </row>
    <row r="20" spans="1:27" x14ac:dyDescent="0.2">
      <c r="A20" s="1246" t="s">
        <v>882</v>
      </c>
      <c r="B20" s="501">
        <v>0</v>
      </c>
      <c r="C20" s="501">
        <v>1</v>
      </c>
      <c r="D20" s="501">
        <v>0</v>
      </c>
      <c r="E20" s="501">
        <v>1</v>
      </c>
      <c r="F20" s="501">
        <v>0</v>
      </c>
      <c r="G20" s="501">
        <v>0</v>
      </c>
      <c r="H20" s="501">
        <v>0</v>
      </c>
      <c r="I20" s="501">
        <v>1</v>
      </c>
      <c r="J20" s="501">
        <v>1</v>
      </c>
      <c r="K20" s="501">
        <v>1</v>
      </c>
      <c r="L20" s="501">
        <v>0</v>
      </c>
      <c r="M20" s="501">
        <v>0</v>
      </c>
      <c r="N20" s="501">
        <v>0</v>
      </c>
      <c r="O20" s="501">
        <v>1</v>
      </c>
      <c r="P20" s="501">
        <v>0</v>
      </c>
      <c r="Q20" s="501">
        <v>1</v>
      </c>
      <c r="R20" s="501">
        <v>0</v>
      </c>
      <c r="S20" s="501">
        <v>0</v>
      </c>
      <c r="T20" s="501"/>
      <c r="U20" s="501"/>
      <c r="V20" s="501"/>
      <c r="W20" s="642"/>
      <c r="X20" s="642"/>
      <c r="Y20" s="642"/>
      <c r="Z20" s="684">
        <f t="shared" si="0"/>
        <v>1</v>
      </c>
      <c r="AA20" s="685">
        <f t="shared" si="0"/>
        <v>6</v>
      </c>
    </row>
    <row r="21" spans="1:27" x14ac:dyDescent="0.2">
      <c r="A21" s="1247" t="s">
        <v>883</v>
      </c>
      <c r="B21" s="643">
        <f>SUM(B8:B20)</f>
        <v>2</v>
      </c>
      <c r="C21" s="643">
        <f t="shared" ref="C21:S21" si="1">SUM(C8:C20)</f>
        <v>17</v>
      </c>
      <c r="D21" s="643">
        <f t="shared" si="1"/>
        <v>2</v>
      </c>
      <c r="E21" s="643">
        <f t="shared" si="1"/>
        <v>19</v>
      </c>
      <c r="F21" s="643">
        <f t="shared" si="1"/>
        <v>3</v>
      </c>
      <c r="G21" s="643">
        <f t="shared" si="1"/>
        <v>14</v>
      </c>
      <c r="H21" s="643">
        <f t="shared" si="1"/>
        <v>1</v>
      </c>
      <c r="I21" s="643">
        <f t="shared" si="1"/>
        <v>11</v>
      </c>
      <c r="J21" s="643">
        <f t="shared" si="1"/>
        <v>3</v>
      </c>
      <c r="K21" s="643">
        <f t="shared" si="1"/>
        <v>16</v>
      </c>
      <c r="L21" s="643">
        <f t="shared" si="1"/>
        <v>2</v>
      </c>
      <c r="M21" s="643">
        <f t="shared" si="1"/>
        <v>9</v>
      </c>
      <c r="N21" s="643">
        <f t="shared" si="1"/>
        <v>1</v>
      </c>
      <c r="O21" s="643">
        <f t="shared" si="1"/>
        <v>11</v>
      </c>
      <c r="P21" s="643">
        <f t="shared" si="1"/>
        <v>1</v>
      </c>
      <c r="Q21" s="643">
        <f t="shared" si="1"/>
        <v>14</v>
      </c>
      <c r="R21" s="643">
        <f t="shared" si="1"/>
        <v>3</v>
      </c>
      <c r="S21" s="643">
        <f t="shared" si="1"/>
        <v>12</v>
      </c>
      <c r="T21" s="643">
        <f t="shared" ref="C21:Y21" si="2">SUM(T8:T20)</f>
        <v>0</v>
      </c>
      <c r="U21" s="643">
        <f t="shared" si="2"/>
        <v>0</v>
      </c>
      <c r="V21" s="643">
        <f t="shared" si="2"/>
        <v>0</v>
      </c>
      <c r="W21" s="644">
        <f t="shared" si="2"/>
        <v>0</v>
      </c>
      <c r="X21" s="644">
        <f t="shared" si="2"/>
        <v>0</v>
      </c>
      <c r="Y21" s="644">
        <f t="shared" si="2"/>
        <v>0</v>
      </c>
      <c r="Z21" s="687">
        <f t="shared" si="0"/>
        <v>18</v>
      </c>
      <c r="AA21" s="688">
        <f t="shared" si="0"/>
        <v>123</v>
      </c>
    </row>
    <row r="22" spans="1:27" x14ac:dyDescent="0.2">
      <c r="A22" s="1246" t="s">
        <v>884</v>
      </c>
      <c r="B22" s="501">
        <v>0</v>
      </c>
      <c r="C22" s="501">
        <v>0</v>
      </c>
      <c r="D22" s="501">
        <v>0</v>
      </c>
      <c r="E22" s="501">
        <v>0</v>
      </c>
      <c r="F22" s="501">
        <v>0</v>
      </c>
      <c r="G22" s="501">
        <v>0</v>
      </c>
      <c r="H22" s="501">
        <v>0</v>
      </c>
      <c r="I22" s="501">
        <v>0</v>
      </c>
      <c r="J22" s="501">
        <v>0</v>
      </c>
      <c r="K22" s="501">
        <v>0</v>
      </c>
      <c r="L22" s="501">
        <v>0</v>
      </c>
      <c r="M22" s="501">
        <v>0</v>
      </c>
      <c r="N22" s="501">
        <v>0</v>
      </c>
      <c r="O22" s="501">
        <v>0</v>
      </c>
      <c r="P22" s="501">
        <v>0</v>
      </c>
      <c r="Q22" s="501">
        <v>0</v>
      </c>
      <c r="R22" s="501">
        <v>0</v>
      </c>
      <c r="S22" s="501">
        <v>0</v>
      </c>
      <c r="T22" s="501"/>
      <c r="U22" s="501"/>
      <c r="V22" s="501"/>
      <c r="W22" s="642"/>
      <c r="X22" s="642"/>
      <c r="Y22" s="642"/>
      <c r="Z22" s="682">
        <f t="shared" si="0"/>
        <v>0</v>
      </c>
      <c r="AA22" s="683">
        <f t="shared" si="0"/>
        <v>0</v>
      </c>
    </row>
    <row r="23" spans="1:27" x14ac:dyDescent="0.2">
      <c r="A23" s="1246" t="s">
        <v>885</v>
      </c>
      <c r="B23" s="501">
        <v>0</v>
      </c>
      <c r="C23" s="501">
        <v>2</v>
      </c>
      <c r="D23" s="501">
        <v>0</v>
      </c>
      <c r="E23" s="501">
        <v>4</v>
      </c>
      <c r="F23" s="501">
        <v>0</v>
      </c>
      <c r="G23" s="501">
        <v>4</v>
      </c>
      <c r="H23" s="501">
        <v>0</v>
      </c>
      <c r="I23" s="501">
        <v>2</v>
      </c>
      <c r="J23" s="501">
        <v>0</v>
      </c>
      <c r="K23" s="501">
        <v>1</v>
      </c>
      <c r="L23" s="501">
        <v>1</v>
      </c>
      <c r="M23" s="501">
        <v>1</v>
      </c>
      <c r="N23" s="501">
        <v>1</v>
      </c>
      <c r="O23" s="501">
        <v>0</v>
      </c>
      <c r="P23" s="501">
        <v>0</v>
      </c>
      <c r="Q23" s="501">
        <v>2</v>
      </c>
      <c r="R23" s="501">
        <v>0</v>
      </c>
      <c r="S23" s="501">
        <v>3</v>
      </c>
      <c r="T23" s="501"/>
      <c r="U23" s="501"/>
      <c r="V23" s="501"/>
      <c r="W23" s="642"/>
      <c r="X23" s="642"/>
      <c r="Y23" s="642"/>
      <c r="Z23" s="684">
        <f t="shared" si="0"/>
        <v>2</v>
      </c>
      <c r="AA23" s="685">
        <f t="shared" si="0"/>
        <v>19</v>
      </c>
    </row>
    <row r="24" spans="1:27" x14ac:dyDescent="0.2">
      <c r="A24" s="1246" t="s">
        <v>886</v>
      </c>
      <c r="B24" s="501"/>
      <c r="C24" s="501">
        <v>1</v>
      </c>
      <c r="D24" s="501">
        <v>0</v>
      </c>
      <c r="E24" s="501">
        <v>0</v>
      </c>
      <c r="F24" s="501">
        <v>0</v>
      </c>
      <c r="G24" s="501">
        <v>0</v>
      </c>
      <c r="H24" s="501">
        <v>0</v>
      </c>
      <c r="I24" s="501">
        <v>0</v>
      </c>
      <c r="J24" s="501">
        <v>0</v>
      </c>
      <c r="K24" s="501">
        <v>0</v>
      </c>
      <c r="L24" s="501">
        <v>0</v>
      </c>
      <c r="M24" s="501">
        <v>0</v>
      </c>
      <c r="N24" s="501"/>
      <c r="O24" s="501">
        <v>0</v>
      </c>
      <c r="P24" s="501"/>
      <c r="Q24" s="501">
        <v>0</v>
      </c>
      <c r="R24" s="501"/>
      <c r="S24" s="501">
        <v>0</v>
      </c>
      <c r="T24" s="501"/>
      <c r="U24" s="501"/>
      <c r="V24" s="501"/>
      <c r="W24" s="642"/>
      <c r="X24" s="642"/>
      <c r="Y24" s="642"/>
      <c r="Z24" s="684">
        <f t="shared" si="0"/>
        <v>0</v>
      </c>
      <c r="AA24" s="685">
        <f t="shared" si="0"/>
        <v>1</v>
      </c>
    </row>
    <row r="25" spans="1:27" x14ac:dyDescent="0.2">
      <c r="A25" s="1246" t="s">
        <v>887</v>
      </c>
      <c r="B25" s="501">
        <v>0</v>
      </c>
      <c r="C25" s="501">
        <v>0</v>
      </c>
      <c r="D25" s="501">
        <v>0</v>
      </c>
      <c r="E25" s="501">
        <v>0</v>
      </c>
      <c r="F25" s="501">
        <v>0</v>
      </c>
      <c r="G25" s="501">
        <v>0</v>
      </c>
      <c r="H25" s="501">
        <v>0</v>
      </c>
      <c r="I25" s="501">
        <v>1</v>
      </c>
      <c r="J25" s="501">
        <v>0</v>
      </c>
      <c r="K25" s="501">
        <v>0</v>
      </c>
      <c r="L25" s="501">
        <v>0</v>
      </c>
      <c r="M25" s="501">
        <v>2</v>
      </c>
      <c r="N25" s="501">
        <v>0</v>
      </c>
      <c r="O25" s="501">
        <v>1</v>
      </c>
      <c r="P25" s="501">
        <v>0</v>
      </c>
      <c r="Q25" s="501">
        <v>3</v>
      </c>
      <c r="R25" s="501">
        <v>1</v>
      </c>
      <c r="S25" s="501">
        <v>2</v>
      </c>
      <c r="T25" s="501"/>
      <c r="U25" s="501"/>
      <c r="V25" s="501"/>
      <c r="W25" s="642"/>
      <c r="X25" s="642"/>
      <c r="Y25" s="642"/>
      <c r="Z25" s="684">
        <f t="shared" si="0"/>
        <v>1</v>
      </c>
      <c r="AA25" s="685">
        <f t="shared" si="0"/>
        <v>9</v>
      </c>
    </row>
    <row r="26" spans="1:27" x14ac:dyDescent="0.2">
      <c r="A26" s="1246" t="s">
        <v>888</v>
      </c>
      <c r="B26" s="501">
        <v>0</v>
      </c>
      <c r="C26" s="501">
        <v>2</v>
      </c>
      <c r="D26" s="501">
        <v>0</v>
      </c>
      <c r="E26" s="501">
        <v>1</v>
      </c>
      <c r="F26" s="501">
        <v>0</v>
      </c>
      <c r="G26" s="501">
        <v>2</v>
      </c>
      <c r="H26" s="501">
        <v>0</v>
      </c>
      <c r="I26" s="501">
        <v>0</v>
      </c>
      <c r="J26" s="501">
        <v>0</v>
      </c>
      <c r="K26" s="501">
        <v>1</v>
      </c>
      <c r="L26" s="501">
        <v>0</v>
      </c>
      <c r="M26" s="501">
        <v>1</v>
      </c>
      <c r="N26" s="501">
        <v>0</v>
      </c>
      <c r="O26" s="501">
        <v>0</v>
      </c>
      <c r="P26" s="501">
        <v>0</v>
      </c>
      <c r="Q26" s="501">
        <v>1</v>
      </c>
      <c r="R26" s="501">
        <v>0</v>
      </c>
      <c r="S26" s="501">
        <v>0</v>
      </c>
      <c r="T26" s="501"/>
      <c r="U26" s="501"/>
      <c r="V26" s="501"/>
      <c r="W26" s="642"/>
      <c r="X26" s="642"/>
      <c r="Y26" s="642"/>
      <c r="Z26" s="684">
        <f t="shared" si="0"/>
        <v>0</v>
      </c>
      <c r="AA26" s="685">
        <f t="shared" si="0"/>
        <v>8</v>
      </c>
    </row>
    <row r="27" spans="1:27" x14ac:dyDescent="0.2">
      <c r="A27" s="1247" t="s">
        <v>889</v>
      </c>
      <c r="B27" s="643">
        <f>SUM(B22:B26)</f>
        <v>0</v>
      </c>
      <c r="C27" s="643">
        <f t="shared" ref="C27:S27" si="3">SUM(C22:C26)</f>
        <v>5</v>
      </c>
      <c r="D27" s="643">
        <f t="shared" si="3"/>
        <v>0</v>
      </c>
      <c r="E27" s="643">
        <f t="shared" si="3"/>
        <v>5</v>
      </c>
      <c r="F27" s="643">
        <f t="shared" si="3"/>
        <v>0</v>
      </c>
      <c r="G27" s="643">
        <f t="shared" si="3"/>
        <v>6</v>
      </c>
      <c r="H27" s="643">
        <f t="shared" si="3"/>
        <v>0</v>
      </c>
      <c r="I27" s="643">
        <f t="shared" si="3"/>
        <v>3</v>
      </c>
      <c r="J27" s="643">
        <f t="shared" si="3"/>
        <v>0</v>
      </c>
      <c r="K27" s="643">
        <f t="shared" si="3"/>
        <v>2</v>
      </c>
      <c r="L27" s="643">
        <f t="shared" si="3"/>
        <v>1</v>
      </c>
      <c r="M27" s="643">
        <f t="shared" si="3"/>
        <v>4</v>
      </c>
      <c r="N27" s="643">
        <f t="shared" si="3"/>
        <v>1</v>
      </c>
      <c r="O27" s="643">
        <f t="shared" si="3"/>
        <v>1</v>
      </c>
      <c r="P27" s="643">
        <f t="shared" si="3"/>
        <v>0</v>
      </c>
      <c r="Q27" s="643">
        <f t="shared" si="3"/>
        <v>6</v>
      </c>
      <c r="R27" s="643">
        <f t="shared" si="3"/>
        <v>1</v>
      </c>
      <c r="S27" s="643">
        <f t="shared" si="3"/>
        <v>5</v>
      </c>
      <c r="T27" s="643">
        <f t="shared" ref="C27:Y27" si="4">SUM(T22:T26)</f>
        <v>0</v>
      </c>
      <c r="U27" s="643">
        <f t="shared" si="4"/>
        <v>0</v>
      </c>
      <c r="V27" s="643">
        <f t="shared" si="4"/>
        <v>0</v>
      </c>
      <c r="W27" s="644">
        <f t="shared" si="4"/>
        <v>0</v>
      </c>
      <c r="X27" s="644">
        <f t="shared" si="4"/>
        <v>0</v>
      </c>
      <c r="Y27" s="644">
        <f t="shared" si="4"/>
        <v>0</v>
      </c>
      <c r="Z27" s="687">
        <f t="shared" si="0"/>
        <v>3</v>
      </c>
      <c r="AA27" s="688">
        <f t="shared" si="0"/>
        <v>37</v>
      </c>
    </row>
    <row r="28" spans="1:27" ht="13.5" thickBot="1" x14ac:dyDescent="0.25">
      <c r="A28" s="1248" t="s">
        <v>34</v>
      </c>
      <c r="B28" s="690">
        <f>B27+B21+B7</f>
        <v>2</v>
      </c>
      <c r="C28" s="690">
        <f t="shared" ref="C28:S28" si="5">C27+C21+C7</f>
        <v>23</v>
      </c>
      <c r="D28" s="690">
        <f t="shared" si="5"/>
        <v>2</v>
      </c>
      <c r="E28" s="690">
        <f t="shared" si="5"/>
        <v>25</v>
      </c>
      <c r="F28" s="690">
        <f t="shared" si="5"/>
        <v>3</v>
      </c>
      <c r="G28" s="690">
        <f t="shared" si="5"/>
        <v>22</v>
      </c>
      <c r="H28" s="690">
        <f t="shared" si="5"/>
        <v>1</v>
      </c>
      <c r="I28" s="690">
        <f t="shared" si="5"/>
        <v>15</v>
      </c>
      <c r="J28" s="690">
        <f t="shared" si="5"/>
        <v>3</v>
      </c>
      <c r="K28" s="690">
        <f t="shared" si="5"/>
        <v>21</v>
      </c>
      <c r="L28" s="690">
        <f t="shared" si="5"/>
        <v>3</v>
      </c>
      <c r="M28" s="690">
        <f t="shared" si="5"/>
        <v>16</v>
      </c>
      <c r="N28" s="690">
        <f t="shared" si="5"/>
        <v>2</v>
      </c>
      <c r="O28" s="690">
        <f t="shared" si="5"/>
        <v>13</v>
      </c>
      <c r="P28" s="690">
        <f t="shared" si="5"/>
        <v>1</v>
      </c>
      <c r="Q28" s="690">
        <f t="shared" si="5"/>
        <v>20</v>
      </c>
      <c r="R28" s="690">
        <f t="shared" si="5"/>
        <v>4</v>
      </c>
      <c r="S28" s="690">
        <f t="shared" si="5"/>
        <v>18</v>
      </c>
      <c r="T28" s="690">
        <f t="shared" ref="C28:Y28" si="6">T27+T21+T7</f>
        <v>0</v>
      </c>
      <c r="U28" s="690">
        <f t="shared" si="6"/>
        <v>0</v>
      </c>
      <c r="V28" s="690">
        <f t="shared" si="6"/>
        <v>0</v>
      </c>
      <c r="W28" s="691">
        <f t="shared" si="6"/>
        <v>0</v>
      </c>
      <c r="X28" s="691">
        <f t="shared" si="6"/>
        <v>0</v>
      </c>
      <c r="Y28" s="690">
        <f t="shared" si="6"/>
        <v>0</v>
      </c>
      <c r="Z28" s="692">
        <f t="shared" si="0"/>
        <v>21</v>
      </c>
      <c r="AA28" s="693">
        <f t="shared" si="0"/>
        <v>173</v>
      </c>
    </row>
    <row r="29" spans="1:27" ht="13.5" thickTop="1" x14ac:dyDescent="0.2">
      <c r="A29" s="1220" t="s">
        <v>897</v>
      </c>
      <c r="B29" s="1220"/>
      <c r="C29" s="1220"/>
      <c r="D29" s="1220"/>
      <c r="E29" s="1220"/>
      <c r="F29" s="1220"/>
      <c r="G29" s="1220"/>
      <c r="H29" s="1220"/>
      <c r="I29" s="1220"/>
      <c r="J29" s="1220"/>
      <c r="K29" s="1220"/>
      <c r="L29" s="1220"/>
      <c r="M29" s="1220"/>
      <c r="N29" s="1220"/>
      <c r="O29" s="1220"/>
      <c r="P29" s="1220"/>
      <c r="Q29" s="1220"/>
      <c r="R29" s="1220"/>
      <c r="S29" s="1"/>
      <c r="T29" s="1"/>
      <c r="U29" s="1"/>
      <c r="V29" s="1"/>
      <c r="W29" s="1"/>
      <c r="X29" s="1"/>
      <c r="Y29" s="1"/>
      <c r="Z29" s="1"/>
      <c r="AA29" s="1"/>
    </row>
    <row r="30" spans="1:27" x14ac:dyDescent="0.2">
      <c r="A30" s="1"/>
      <c r="B30" s="1"/>
      <c r="C30" s="1"/>
      <c r="D30" s="1"/>
      <c r="E30" s="1"/>
      <c r="F30" s="1"/>
      <c r="G30" s="1"/>
      <c r="H30" s="1"/>
      <c r="I30" s="1"/>
      <c r="J30" s="1"/>
      <c r="K30" s="1"/>
      <c r="L30" s="1"/>
      <c r="M30" s="1"/>
      <c r="N30" s="1"/>
      <c r="O30" s="1"/>
      <c r="P30" s="1"/>
      <c r="Q30" s="1"/>
      <c r="R30" s="1"/>
      <c r="S30" s="1"/>
      <c r="T30" s="1"/>
      <c r="U30" s="1"/>
      <c r="V30" s="1"/>
      <c r="W30" s="1"/>
      <c r="X30" s="1"/>
      <c r="Y30" s="1"/>
      <c r="Z30" s="1"/>
      <c r="AA30" s="1"/>
    </row>
    <row r="32" spans="1:27" ht="15" x14ac:dyDescent="0.25">
      <c r="A32" s="1216" t="s">
        <v>893</v>
      </c>
      <c r="B32" s="1216"/>
      <c r="C32" s="1216"/>
      <c r="D32" s="1216"/>
      <c r="E32" s="1216"/>
      <c r="F32" s="1216"/>
      <c r="G32" s="1216"/>
      <c r="H32" s="1216"/>
      <c r="I32" s="1216"/>
      <c r="J32" s="1216"/>
      <c r="K32" s="1216"/>
      <c r="L32" s="1216"/>
      <c r="M32" s="1216"/>
      <c r="N32" s="1216"/>
      <c r="O32" s="1"/>
      <c r="P32" s="1"/>
      <c r="Q32" s="1"/>
      <c r="R32" s="1"/>
      <c r="S32" s="1"/>
      <c r="T32" s="1"/>
      <c r="U32" s="1"/>
      <c r="V32" s="1"/>
      <c r="W32" s="1"/>
      <c r="X32" s="1"/>
      <c r="Y32" s="1"/>
      <c r="Z32" s="1"/>
      <c r="AA32" s="1"/>
    </row>
    <row r="33" spans="1:27" ht="15.75" thickBot="1" x14ac:dyDescent="0.3">
      <c r="A33" s="1216" t="s">
        <v>898</v>
      </c>
      <c r="B33" s="1216"/>
      <c r="C33" s="1216"/>
      <c r="D33" s="1216"/>
      <c r="E33" s="1216"/>
      <c r="F33" s="1216"/>
      <c r="G33" s="1216"/>
      <c r="H33" s="1216"/>
      <c r="I33" s="1216"/>
      <c r="J33" s="1216"/>
      <c r="K33" s="1216"/>
      <c r="L33" s="1216"/>
      <c r="M33" s="1216"/>
      <c r="N33" s="1216"/>
      <c r="O33" s="1"/>
      <c r="P33" s="1"/>
      <c r="Q33" s="1"/>
      <c r="R33" s="1"/>
      <c r="S33" s="1"/>
      <c r="T33" s="1"/>
      <c r="U33" s="1"/>
      <c r="V33" s="1"/>
      <c r="W33" s="1"/>
      <c r="X33" s="1"/>
      <c r="Y33" s="1"/>
      <c r="Z33" s="1"/>
      <c r="AA33" s="1"/>
    </row>
    <row r="34" spans="1:27" ht="13.5" thickTop="1" x14ac:dyDescent="0.2">
      <c r="A34" s="1217" t="s">
        <v>894</v>
      </c>
      <c r="B34" s="1219" t="s">
        <v>0</v>
      </c>
      <c r="C34" s="1219"/>
      <c r="D34" s="1219" t="s">
        <v>1</v>
      </c>
      <c r="E34" s="1219"/>
      <c r="F34" s="1219" t="s">
        <v>2</v>
      </c>
      <c r="G34" s="1219"/>
      <c r="H34" s="1219" t="s">
        <v>3</v>
      </c>
      <c r="I34" s="1219"/>
      <c r="J34" s="1219" t="s">
        <v>4</v>
      </c>
      <c r="K34" s="1219"/>
      <c r="L34" s="1219" t="s">
        <v>10</v>
      </c>
      <c r="M34" s="1219"/>
      <c r="N34" s="1219" t="s">
        <v>5</v>
      </c>
      <c r="O34" s="1219"/>
      <c r="P34" s="1219" t="s">
        <v>6</v>
      </c>
      <c r="Q34" s="1219"/>
      <c r="R34" s="1219" t="s">
        <v>7</v>
      </c>
      <c r="S34" s="1219"/>
      <c r="T34" s="1219" t="s">
        <v>8</v>
      </c>
      <c r="U34" s="1219"/>
      <c r="V34" s="1219" t="s">
        <v>11</v>
      </c>
      <c r="W34" s="1219"/>
      <c r="X34" s="1219" t="s">
        <v>12</v>
      </c>
      <c r="Y34" s="1219"/>
      <c r="Z34" s="1214" t="s">
        <v>39</v>
      </c>
      <c r="AA34" s="1215"/>
    </row>
    <row r="35" spans="1:27" ht="25.5" x14ac:dyDescent="0.2">
      <c r="A35" s="1218"/>
      <c r="B35" s="674" t="s">
        <v>895</v>
      </c>
      <c r="C35" s="675" t="s">
        <v>896</v>
      </c>
      <c r="D35" s="674" t="s">
        <v>895</v>
      </c>
      <c r="E35" s="675" t="s">
        <v>896</v>
      </c>
      <c r="F35" s="674" t="s">
        <v>895</v>
      </c>
      <c r="G35" s="675" t="s">
        <v>896</v>
      </c>
      <c r="H35" s="674" t="s">
        <v>895</v>
      </c>
      <c r="I35" s="675" t="s">
        <v>896</v>
      </c>
      <c r="J35" s="674" t="s">
        <v>895</v>
      </c>
      <c r="K35" s="675" t="s">
        <v>896</v>
      </c>
      <c r="L35" s="674" t="s">
        <v>895</v>
      </c>
      <c r="M35" s="675" t="s">
        <v>896</v>
      </c>
      <c r="N35" s="674" t="s">
        <v>895</v>
      </c>
      <c r="O35" s="675" t="s">
        <v>896</v>
      </c>
      <c r="P35" s="674" t="s">
        <v>895</v>
      </c>
      <c r="Q35" s="675" t="s">
        <v>896</v>
      </c>
      <c r="R35" s="674" t="s">
        <v>895</v>
      </c>
      <c r="S35" s="675" t="s">
        <v>896</v>
      </c>
      <c r="T35" s="674" t="s">
        <v>895</v>
      </c>
      <c r="U35" s="675" t="s">
        <v>896</v>
      </c>
      <c r="V35" s="674" t="s">
        <v>895</v>
      </c>
      <c r="W35" s="675" t="s">
        <v>896</v>
      </c>
      <c r="X35" s="674" t="s">
        <v>895</v>
      </c>
      <c r="Y35" s="675" t="s">
        <v>896</v>
      </c>
      <c r="Z35" s="676" t="s">
        <v>895</v>
      </c>
      <c r="AA35" s="677" t="s">
        <v>896</v>
      </c>
    </row>
    <row r="36" spans="1:27" x14ac:dyDescent="0.2">
      <c r="A36" s="678" t="s">
        <v>647</v>
      </c>
      <c r="B36" s="647"/>
      <c r="C36" s="647">
        <v>1</v>
      </c>
      <c r="D36" s="647"/>
      <c r="E36" s="647">
        <v>0</v>
      </c>
      <c r="F36" s="647"/>
      <c r="G36" s="647">
        <v>0</v>
      </c>
      <c r="H36" s="647"/>
      <c r="I36" s="647"/>
      <c r="J36" s="647"/>
      <c r="K36" s="647">
        <v>1</v>
      </c>
      <c r="L36" s="647"/>
      <c r="M36" s="647">
        <v>2</v>
      </c>
      <c r="N36" s="647"/>
      <c r="O36" s="647">
        <v>0</v>
      </c>
      <c r="P36" s="647"/>
      <c r="Q36" s="647">
        <v>1</v>
      </c>
      <c r="R36" s="647"/>
      <c r="S36" s="647">
        <v>0</v>
      </c>
      <c r="T36" s="647"/>
      <c r="U36" s="647">
        <v>0</v>
      </c>
      <c r="V36" s="647"/>
      <c r="W36" s="648"/>
      <c r="X36" s="648"/>
      <c r="Y36" s="648"/>
      <c r="Z36" s="694">
        <f>SUM(B36,D36,F36,H36,J36,L36,N36,P36,R36,T36,V36,X36)</f>
        <v>0</v>
      </c>
      <c r="AA36" s="695">
        <f>SUM(C36,E36,G36,I36,K36,M36,O36,Q36,S36,U36,W36,Y36)</f>
        <v>5</v>
      </c>
    </row>
    <row r="37" spans="1:27" x14ac:dyDescent="0.2">
      <c r="A37" s="681" t="s">
        <v>870</v>
      </c>
      <c r="B37" s="505"/>
      <c r="C37" s="505"/>
      <c r="D37" s="505"/>
      <c r="E37" s="505"/>
      <c r="F37" s="505"/>
      <c r="G37" s="505"/>
      <c r="H37" s="505"/>
      <c r="I37" s="505"/>
      <c r="J37" s="505"/>
      <c r="K37" s="505"/>
      <c r="L37" s="505"/>
      <c r="M37" s="505"/>
      <c r="N37" s="505"/>
      <c r="O37" s="505"/>
      <c r="P37" s="505"/>
      <c r="Q37" s="505"/>
      <c r="R37" s="505"/>
      <c r="S37" s="505"/>
      <c r="T37" s="505"/>
      <c r="U37" s="505"/>
      <c r="V37" s="505"/>
      <c r="W37" s="649"/>
      <c r="X37" s="649"/>
      <c r="Y37" s="649"/>
      <c r="Z37" s="682">
        <f t="shared" ref="Z37:AA57" si="7">SUM(B37,D37,F37,H37,J37,L37,N37,P37,R37,T37,V37,X37)</f>
        <v>0</v>
      </c>
      <c r="AA37" s="683">
        <f t="shared" si="7"/>
        <v>0</v>
      </c>
    </row>
    <row r="38" spans="1:27" x14ac:dyDescent="0.2">
      <c r="A38" s="681" t="s">
        <v>871</v>
      </c>
      <c r="B38" s="501"/>
      <c r="C38" s="501">
        <v>3</v>
      </c>
      <c r="D38" s="501"/>
      <c r="E38" s="501">
        <v>6</v>
      </c>
      <c r="F38" s="501"/>
      <c r="G38" s="501">
        <v>3</v>
      </c>
      <c r="H38" s="501"/>
      <c r="I38" s="501">
        <v>3</v>
      </c>
      <c r="J38" s="501"/>
      <c r="K38" s="501">
        <v>2</v>
      </c>
      <c r="L38" s="501"/>
      <c r="M38" s="501">
        <v>3</v>
      </c>
      <c r="N38" s="501"/>
      <c r="O38" s="501">
        <v>2</v>
      </c>
      <c r="P38" s="501"/>
      <c r="Q38" s="501">
        <v>3</v>
      </c>
      <c r="R38" s="501"/>
      <c r="S38" s="501">
        <v>2</v>
      </c>
      <c r="T38" s="501"/>
      <c r="U38" s="501">
        <v>1</v>
      </c>
      <c r="V38" s="501"/>
      <c r="W38" s="642">
        <v>2</v>
      </c>
      <c r="X38" s="642">
        <v>1</v>
      </c>
      <c r="Y38" s="642">
        <v>1</v>
      </c>
      <c r="Z38" s="684">
        <f t="shared" si="7"/>
        <v>1</v>
      </c>
      <c r="AA38" s="685">
        <f t="shared" si="7"/>
        <v>31</v>
      </c>
    </row>
    <row r="39" spans="1:27" x14ac:dyDescent="0.2">
      <c r="A39" s="681" t="s">
        <v>872</v>
      </c>
      <c r="B39" s="501"/>
      <c r="C39" s="501"/>
      <c r="D39" s="501"/>
      <c r="E39" s="501"/>
      <c r="F39" s="501"/>
      <c r="G39" s="501"/>
      <c r="H39" s="501"/>
      <c r="I39" s="501"/>
      <c r="J39" s="501"/>
      <c r="K39" s="501"/>
      <c r="L39" s="501"/>
      <c r="M39" s="501"/>
      <c r="N39" s="501"/>
      <c r="O39" s="501"/>
      <c r="P39" s="501"/>
      <c r="Q39" s="501"/>
      <c r="R39" s="501"/>
      <c r="S39" s="501"/>
      <c r="T39" s="501"/>
      <c r="U39" s="501"/>
      <c r="V39" s="501"/>
      <c r="W39" s="642"/>
      <c r="X39" s="642"/>
      <c r="Y39" s="642"/>
      <c r="Z39" s="684">
        <f t="shared" si="7"/>
        <v>0</v>
      </c>
      <c r="AA39" s="685">
        <f t="shared" si="7"/>
        <v>0</v>
      </c>
    </row>
    <row r="40" spans="1:27" x14ac:dyDescent="0.2">
      <c r="A40" s="681" t="s">
        <v>873</v>
      </c>
      <c r="B40" s="501"/>
      <c r="C40" s="501">
        <v>3</v>
      </c>
      <c r="D40" s="501"/>
      <c r="E40" s="501">
        <v>8</v>
      </c>
      <c r="F40" s="501"/>
      <c r="G40" s="501">
        <v>4</v>
      </c>
      <c r="H40" s="501"/>
      <c r="I40" s="501">
        <v>1</v>
      </c>
      <c r="J40" s="501">
        <v>1</v>
      </c>
      <c r="K40" s="501">
        <v>7</v>
      </c>
      <c r="L40" s="501">
        <v>1</v>
      </c>
      <c r="M40" s="501">
        <v>1</v>
      </c>
      <c r="N40" s="501">
        <v>1</v>
      </c>
      <c r="O40" s="501">
        <v>3</v>
      </c>
      <c r="P40" s="501">
        <v>0</v>
      </c>
      <c r="Q40" s="501">
        <v>5</v>
      </c>
      <c r="R40" s="501">
        <v>0</v>
      </c>
      <c r="S40" s="501">
        <v>2</v>
      </c>
      <c r="T40" s="501">
        <v>0</v>
      </c>
      <c r="U40" s="501">
        <v>2</v>
      </c>
      <c r="V40" s="501"/>
      <c r="W40" s="642">
        <v>2</v>
      </c>
      <c r="X40" s="642"/>
      <c r="Y40" s="642">
        <v>2</v>
      </c>
      <c r="Z40" s="684">
        <f t="shared" si="7"/>
        <v>3</v>
      </c>
      <c r="AA40" s="685">
        <f t="shared" si="7"/>
        <v>40</v>
      </c>
    </row>
    <row r="41" spans="1:27" x14ac:dyDescent="0.2">
      <c r="A41" s="681" t="s">
        <v>874</v>
      </c>
      <c r="B41" s="501"/>
      <c r="C41" s="501">
        <v>5</v>
      </c>
      <c r="D41" s="501"/>
      <c r="E41" s="501">
        <v>4</v>
      </c>
      <c r="F41" s="501"/>
      <c r="G41" s="501">
        <v>0</v>
      </c>
      <c r="H41" s="501"/>
      <c r="I41" s="501">
        <v>5</v>
      </c>
      <c r="J41" s="501"/>
      <c r="K41" s="501">
        <v>3</v>
      </c>
      <c r="L41" s="501"/>
      <c r="M41" s="501">
        <v>3</v>
      </c>
      <c r="N41" s="501"/>
      <c r="O41" s="501">
        <v>1</v>
      </c>
      <c r="P41" s="501"/>
      <c r="Q41" s="501">
        <v>1</v>
      </c>
      <c r="R41" s="501"/>
      <c r="S41" s="501">
        <v>1</v>
      </c>
      <c r="T41" s="501"/>
      <c r="U41" s="501">
        <v>3</v>
      </c>
      <c r="V41" s="501"/>
      <c r="W41" s="642">
        <v>1</v>
      </c>
      <c r="X41" s="642">
        <v>1</v>
      </c>
      <c r="Y41" s="642">
        <v>2</v>
      </c>
      <c r="Z41" s="684">
        <f t="shared" si="7"/>
        <v>1</v>
      </c>
      <c r="AA41" s="685">
        <f t="shared" si="7"/>
        <v>29</v>
      </c>
    </row>
    <row r="42" spans="1:27" x14ac:dyDescent="0.2">
      <c r="A42" s="681" t="s">
        <v>875</v>
      </c>
      <c r="B42" s="501"/>
      <c r="C42" s="501">
        <v>9</v>
      </c>
      <c r="D42" s="501"/>
      <c r="E42" s="501">
        <v>4</v>
      </c>
      <c r="F42" s="501"/>
      <c r="G42" s="501">
        <v>4</v>
      </c>
      <c r="H42" s="501"/>
      <c r="I42" s="501">
        <v>1</v>
      </c>
      <c r="J42" s="501"/>
      <c r="K42" s="501">
        <v>0</v>
      </c>
      <c r="L42" s="501"/>
      <c r="M42" s="501">
        <v>2</v>
      </c>
      <c r="N42" s="501"/>
      <c r="O42" s="501"/>
      <c r="P42" s="501"/>
      <c r="Q42" s="501">
        <v>3</v>
      </c>
      <c r="R42" s="501"/>
      <c r="S42" s="501">
        <v>2</v>
      </c>
      <c r="T42" s="501"/>
      <c r="U42" s="501">
        <v>2</v>
      </c>
      <c r="V42" s="501"/>
      <c r="W42" s="642">
        <v>5</v>
      </c>
      <c r="X42" s="642"/>
      <c r="Y42" s="642">
        <v>6</v>
      </c>
      <c r="Z42" s="684">
        <f t="shared" si="7"/>
        <v>0</v>
      </c>
      <c r="AA42" s="685">
        <f t="shared" si="7"/>
        <v>38</v>
      </c>
    </row>
    <row r="43" spans="1:27" x14ac:dyDescent="0.2">
      <c r="A43" s="681" t="s">
        <v>876</v>
      </c>
      <c r="B43" s="501"/>
      <c r="C43" s="501"/>
      <c r="D43" s="501"/>
      <c r="E43" s="501"/>
      <c r="F43" s="501"/>
      <c r="G43" s="501"/>
      <c r="H43" s="501"/>
      <c r="I43" s="501"/>
      <c r="J43" s="501"/>
      <c r="K43" s="501"/>
      <c r="L43" s="501"/>
      <c r="M43" s="501"/>
      <c r="N43" s="501"/>
      <c r="O43" s="501"/>
      <c r="P43" s="501"/>
      <c r="Q43" s="501"/>
      <c r="R43" s="501"/>
      <c r="S43" s="501"/>
      <c r="T43" s="501"/>
      <c r="U43" s="501"/>
      <c r="V43" s="501"/>
      <c r="W43" s="642"/>
      <c r="X43" s="642"/>
      <c r="Y43" s="642"/>
      <c r="Z43" s="684">
        <f t="shared" si="7"/>
        <v>0</v>
      </c>
      <c r="AA43" s="685">
        <f t="shared" si="7"/>
        <v>0</v>
      </c>
    </row>
    <row r="44" spans="1:27" x14ac:dyDescent="0.2">
      <c r="A44" s="681" t="s">
        <v>877</v>
      </c>
      <c r="B44" s="501"/>
      <c r="C44" s="501"/>
      <c r="D44" s="501"/>
      <c r="E44" s="501"/>
      <c r="F44" s="501"/>
      <c r="G44" s="501"/>
      <c r="H44" s="501"/>
      <c r="I44" s="501"/>
      <c r="J44" s="501"/>
      <c r="K44" s="501"/>
      <c r="L44" s="501"/>
      <c r="M44" s="501"/>
      <c r="N44" s="501"/>
      <c r="O44" s="501"/>
      <c r="P44" s="501"/>
      <c r="Q44" s="501"/>
      <c r="R44" s="501"/>
      <c r="S44" s="501"/>
      <c r="T44" s="501"/>
      <c r="U44" s="501"/>
      <c r="V44" s="501"/>
      <c r="W44" s="642"/>
      <c r="X44" s="642"/>
      <c r="Y44" s="642"/>
      <c r="Z44" s="684">
        <f t="shared" si="7"/>
        <v>0</v>
      </c>
      <c r="AA44" s="685">
        <f t="shared" si="7"/>
        <v>0</v>
      </c>
    </row>
    <row r="45" spans="1:27" x14ac:dyDescent="0.2">
      <c r="A45" s="681" t="s">
        <v>878</v>
      </c>
      <c r="B45" s="501"/>
      <c r="C45" s="501"/>
      <c r="D45" s="501"/>
      <c r="E45" s="501"/>
      <c r="F45" s="501"/>
      <c r="G45" s="501"/>
      <c r="H45" s="501"/>
      <c r="I45" s="501"/>
      <c r="J45" s="501"/>
      <c r="K45" s="501"/>
      <c r="L45" s="501"/>
      <c r="M45" s="501"/>
      <c r="N45" s="501"/>
      <c r="O45" s="501"/>
      <c r="P45" s="501"/>
      <c r="Q45" s="501"/>
      <c r="R45" s="501"/>
      <c r="S45" s="501"/>
      <c r="T45" s="501"/>
      <c r="U45" s="501"/>
      <c r="V45" s="501"/>
      <c r="W45" s="642"/>
      <c r="X45" s="642"/>
      <c r="Y45" s="642"/>
      <c r="Z45" s="684">
        <f t="shared" si="7"/>
        <v>0</v>
      </c>
      <c r="AA45" s="685">
        <f t="shared" si="7"/>
        <v>0</v>
      </c>
    </row>
    <row r="46" spans="1:27" x14ac:dyDescent="0.2">
      <c r="A46" s="681" t="s">
        <v>879</v>
      </c>
      <c r="B46" s="501">
        <v>1</v>
      </c>
      <c r="C46" s="501">
        <v>4</v>
      </c>
      <c r="D46" s="501">
        <v>0</v>
      </c>
      <c r="E46" s="501">
        <v>4</v>
      </c>
      <c r="F46" s="501">
        <v>0</v>
      </c>
      <c r="G46" s="501">
        <v>6</v>
      </c>
      <c r="H46" s="501">
        <v>2</v>
      </c>
      <c r="I46" s="501">
        <v>5</v>
      </c>
      <c r="J46" s="501">
        <v>0</v>
      </c>
      <c r="K46" s="501">
        <v>5</v>
      </c>
      <c r="L46" s="501">
        <v>0</v>
      </c>
      <c r="M46" s="501">
        <v>4</v>
      </c>
      <c r="N46" s="501">
        <v>0</v>
      </c>
      <c r="O46" s="501">
        <v>1</v>
      </c>
      <c r="P46" s="501"/>
      <c r="Q46" s="501">
        <v>2</v>
      </c>
      <c r="R46" s="501"/>
      <c r="S46" s="501">
        <v>1</v>
      </c>
      <c r="T46" s="501"/>
      <c r="U46" s="501">
        <v>3</v>
      </c>
      <c r="V46" s="501"/>
      <c r="W46" s="642">
        <v>3</v>
      </c>
      <c r="X46" s="642"/>
      <c r="Y46" s="642">
        <v>3</v>
      </c>
      <c r="Z46" s="684">
        <f t="shared" si="7"/>
        <v>3</v>
      </c>
      <c r="AA46" s="685">
        <f t="shared" si="7"/>
        <v>41</v>
      </c>
    </row>
    <row r="47" spans="1:27" x14ac:dyDescent="0.2">
      <c r="A47" s="681" t="s">
        <v>880</v>
      </c>
      <c r="B47" s="501"/>
      <c r="C47" s="501"/>
      <c r="D47" s="501"/>
      <c r="E47" s="501"/>
      <c r="F47" s="501"/>
      <c r="G47" s="501"/>
      <c r="H47" s="501"/>
      <c r="I47" s="501"/>
      <c r="J47" s="501"/>
      <c r="K47" s="501"/>
      <c r="L47" s="501"/>
      <c r="M47" s="501"/>
      <c r="N47" s="501"/>
      <c r="O47" s="501"/>
      <c r="P47" s="501"/>
      <c r="Q47" s="501"/>
      <c r="R47" s="501"/>
      <c r="S47" s="501"/>
      <c r="T47" s="501"/>
      <c r="U47" s="501"/>
      <c r="V47" s="501"/>
      <c r="W47" s="642"/>
      <c r="X47" s="642"/>
      <c r="Y47" s="642"/>
      <c r="Z47" s="684">
        <f t="shared" si="7"/>
        <v>0</v>
      </c>
      <c r="AA47" s="685">
        <f t="shared" si="7"/>
        <v>0</v>
      </c>
    </row>
    <row r="48" spans="1:27" x14ac:dyDescent="0.2">
      <c r="A48" s="681" t="s">
        <v>881</v>
      </c>
      <c r="B48" s="501"/>
      <c r="C48" s="501"/>
      <c r="D48" s="501"/>
      <c r="E48" s="501"/>
      <c r="F48" s="501"/>
      <c r="G48" s="501"/>
      <c r="H48" s="501"/>
      <c r="I48" s="501"/>
      <c r="J48" s="501"/>
      <c r="K48" s="501"/>
      <c r="L48" s="501"/>
      <c r="M48" s="501"/>
      <c r="N48" s="501"/>
      <c r="O48" s="501"/>
      <c r="P48" s="501"/>
      <c r="Q48" s="501"/>
      <c r="R48" s="501"/>
      <c r="S48" s="501"/>
      <c r="T48" s="501"/>
      <c r="U48" s="501"/>
      <c r="V48" s="501"/>
      <c r="W48" s="642"/>
      <c r="X48" s="642"/>
      <c r="Y48" s="642"/>
      <c r="Z48" s="684">
        <f t="shared" si="7"/>
        <v>0</v>
      </c>
      <c r="AA48" s="685">
        <f t="shared" si="7"/>
        <v>0</v>
      </c>
    </row>
    <row r="49" spans="1:27" x14ac:dyDescent="0.2">
      <c r="A49" s="681" t="s">
        <v>882</v>
      </c>
      <c r="B49" s="501"/>
      <c r="C49" s="501">
        <v>1</v>
      </c>
      <c r="D49" s="501"/>
      <c r="E49" s="501">
        <v>2</v>
      </c>
      <c r="F49" s="501"/>
      <c r="G49" s="501">
        <v>1</v>
      </c>
      <c r="H49" s="501"/>
      <c r="I49" s="501">
        <v>0</v>
      </c>
      <c r="J49" s="501"/>
      <c r="K49" s="501">
        <v>1</v>
      </c>
      <c r="L49" s="501"/>
      <c r="M49" s="501"/>
      <c r="N49" s="501"/>
      <c r="O49" s="501"/>
      <c r="P49" s="501"/>
      <c r="Q49" s="501"/>
      <c r="R49" s="501"/>
      <c r="S49" s="501"/>
      <c r="T49" s="501"/>
      <c r="U49" s="501"/>
      <c r="V49" s="501"/>
      <c r="W49" s="642"/>
      <c r="X49" s="642"/>
      <c r="Y49" s="642">
        <v>2</v>
      </c>
      <c r="Z49" s="684">
        <f t="shared" si="7"/>
        <v>0</v>
      </c>
      <c r="AA49" s="685">
        <f t="shared" si="7"/>
        <v>7</v>
      </c>
    </row>
    <row r="50" spans="1:27" x14ac:dyDescent="0.2">
      <c r="A50" s="686" t="s">
        <v>883</v>
      </c>
      <c r="B50" s="643">
        <f>SUM(B37:B49)</f>
        <v>1</v>
      </c>
      <c r="C50" s="643">
        <f t="shared" ref="C50:Y50" si="8">SUM(C37:C49)</f>
        <v>25</v>
      </c>
      <c r="D50" s="643">
        <f t="shared" si="8"/>
        <v>0</v>
      </c>
      <c r="E50" s="643">
        <f t="shared" si="8"/>
        <v>28</v>
      </c>
      <c r="F50" s="643">
        <f t="shared" si="8"/>
        <v>0</v>
      </c>
      <c r="G50" s="643">
        <f t="shared" si="8"/>
        <v>18</v>
      </c>
      <c r="H50" s="643">
        <f t="shared" si="8"/>
        <v>2</v>
      </c>
      <c r="I50" s="643">
        <f t="shared" si="8"/>
        <v>15</v>
      </c>
      <c r="J50" s="643">
        <f t="shared" si="8"/>
        <v>1</v>
      </c>
      <c r="K50" s="643">
        <f t="shared" si="8"/>
        <v>18</v>
      </c>
      <c r="L50" s="643">
        <f t="shared" si="8"/>
        <v>1</v>
      </c>
      <c r="M50" s="643">
        <f t="shared" si="8"/>
        <v>13</v>
      </c>
      <c r="N50" s="643">
        <f t="shared" si="8"/>
        <v>1</v>
      </c>
      <c r="O50" s="643">
        <f t="shared" si="8"/>
        <v>7</v>
      </c>
      <c r="P50" s="643">
        <f t="shared" si="8"/>
        <v>0</v>
      </c>
      <c r="Q50" s="643">
        <f t="shared" si="8"/>
        <v>14</v>
      </c>
      <c r="R50" s="643">
        <f t="shared" si="8"/>
        <v>0</v>
      </c>
      <c r="S50" s="643">
        <f t="shared" si="8"/>
        <v>8</v>
      </c>
      <c r="T50" s="643">
        <f t="shared" si="8"/>
        <v>0</v>
      </c>
      <c r="U50" s="643">
        <f t="shared" si="8"/>
        <v>11</v>
      </c>
      <c r="V50" s="643">
        <f t="shared" si="8"/>
        <v>0</v>
      </c>
      <c r="W50" s="644">
        <f t="shared" si="8"/>
        <v>13</v>
      </c>
      <c r="X50" s="644">
        <f t="shared" si="8"/>
        <v>2</v>
      </c>
      <c r="Y50" s="644">
        <f t="shared" si="8"/>
        <v>16</v>
      </c>
      <c r="Z50" s="687">
        <f t="shared" si="7"/>
        <v>8</v>
      </c>
      <c r="AA50" s="688">
        <f t="shared" si="7"/>
        <v>186</v>
      </c>
    </row>
    <row r="51" spans="1:27" x14ac:dyDescent="0.2">
      <c r="A51" s="681" t="s">
        <v>884</v>
      </c>
      <c r="B51" s="501"/>
      <c r="C51" s="501">
        <v>2</v>
      </c>
      <c r="D51" s="501"/>
      <c r="E51" s="501">
        <v>0</v>
      </c>
      <c r="F51" s="501"/>
      <c r="G51" s="501"/>
      <c r="H51" s="501"/>
      <c r="I51" s="501"/>
      <c r="J51" s="501"/>
      <c r="K51" s="501"/>
      <c r="L51" s="501"/>
      <c r="M51" s="501"/>
      <c r="N51" s="501"/>
      <c r="O51" s="501"/>
      <c r="P51" s="501"/>
      <c r="Q51" s="501">
        <v>1</v>
      </c>
      <c r="R51" s="501"/>
      <c r="S51" s="501"/>
      <c r="T51" s="501"/>
      <c r="U51" s="501">
        <v>1</v>
      </c>
      <c r="V51" s="501"/>
      <c r="W51" s="642">
        <v>1</v>
      </c>
      <c r="X51" s="642"/>
      <c r="Y51" s="642">
        <v>0</v>
      </c>
      <c r="Z51" s="682">
        <f t="shared" si="7"/>
        <v>0</v>
      </c>
      <c r="AA51" s="683">
        <f t="shared" si="7"/>
        <v>5</v>
      </c>
    </row>
    <row r="52" spans="1:27" x14ac:dyDescent="0.2">
      <c r="A52" s="681" t="s">
        <v>885</v>
      </c>
      <c r="B52" s="505"/>
      <c r="C52" s="501">
        <v>4</v>
      </c>
      <c r="D52" s="501"/>
      <c r="E52" s="501">
        <v>10</v>
      </c>
      <c r="F52" s="501">
        <v>1</v>
      </c>
      <c r="G52" s="501">
        <v>1</v>
      </c>
      <c r="H52" s="501"/>
      <c r="I52" s="501">
        <v>4</v>
      </c>
      <c r="J52" s="501"/>
      <c r="K52" s="501">
        <v>7</v>
      </c>
      <c r="L52" s="501"/>
      <c r="M52" s="501">
        <v>4</v>
      </c>
      <c r="N52" s="501"/>
      <c r="O52" s="501">
        <v>2</v>
      </c>
      <c r="P52" s="501">
        <v>1</v>
      </c>
      <c r="Q52" s="501">
        <v>1</v>
      </c>
      <c r="R52" s="501"/>
      <c r="S52" s="501">
        <v>2</v>
      </c>
      <c r="T52" s="501"/>
      <c r="U52" s="501">
        <v>4</v>
      </c>
      <c r="V52" s="501"/>
      <c r="W52" s="642">
        <v>7</v>
      </c>
      <c r="X52" s="642"/>
      <c r="Y52" s="642">
        <v>4</v>
      </c>
      <c r="Z52" s="684">
        <f t="shared" si="7"/>
        <v>2</v>
      </c>
      <c r="AA52" s="685">
        <f t="shared" si="7"/>
        <v>50</v>
      </c>
    </row>
    <row r="53" spans="1:27" x14ac:dyDescent="0.2">
      <c r="A53" s="681" t="s">
        <v>886</v>
      </c>
      <c r="B53" s="501"/>
      <c r="C53" s="501"/>
      <c r="D53" s="501"/>
      <c r="E53" s="501"/>
      <c r="F53" s="501"/>
      <c r="G53" s="501"/>
      <c r="H53" s="501"/>
      <c r="I53" s="501"/>
      <c r="J53" s="501"/>
      <c r="K53" s="501">
        <v>1</v>
      </c>
      <c r="L53" s="501"/>
      <c r="M53" s="501"/>
      <c r="N53" s="501"/>
      <c r="O53" s="501">
        <v>1</v>
      </c>
      <c r="P53" s="501"/>
      <c r="Q53" s="501"/>
      <c r="R53" s="501"/>
      <c r="S53" s="501"/>
      <c r="T53" s="501"/>
      <c r="U53" s="501"/>
      <c r="V53" s="501"/>
      <c r="W53" s="642"/>
      <c r="X53" s="642"/>
      <c r="Y53" s="642"/>
      <c r="Z53" s="684">
        <f t="shared" si="7"/>
        <v>0</v>
      </c>
      <c r="AA53" s="685">
        <f t="shared" si="7"/>
        <v>2</v>
      </c>
    </row>
    <row r="54" spans="1:27" x14ac:dyDescent="0.2">
      <c r="A54" s="681" t="s">
        <v>887</v>
      </c>
      <c r="B54" s="501"/>
      <c r="C54" s="501"/>
      <c r="D54" s="501"/>
      <c r="E54" s="501"/>
      <c r="F54" s="501"/>
      <c r="G54" s="501">
        <v>1</v>
      </c>
      <c r="H54" s="501"/>
      <c r="I54" s="501">
        <v>2</v>
      </c>
      <c r="J54" s="501"/>
      <c r="K54" s="501">
        <v>2</v>
      </c>
      <c r="L54" s="501"/>
      <c r="M54" s="501">
        <v>2</v>
      </c>
      <c r="N54" s="501"/>
      <c r="O54" s="501">
        <v>1</v>
      </c>
      <c r="P54" s="501"/>
      <c r="Q54" s="501">
        <v>3</v>
      </c>
      <c r="R54" s="501"/>
      <c r="S54" s="501">
        <v>1</v>
      </c>
      <c r="T54" s="501"/>
      <c r="U54" s="501"/>
      <c r="V54" s="501"/>
      <c r="W54" s="642"/>
      <c r="X54" s="642"/>
      <c r="Y54" s="642">
        <v>1</v>
      </c>
      <c r="Z54" s="684">
        <f t="shared" si="7"/>
        <v>0</v>
      </c>
      <c r="AA54" s="685">
        <f t="shared" si="7"/>
        <v>13</v>
      </c>
    </row>
    <row r="55" spans="1:27" x14ac:dyDescent="0.2">
      <c r="A55" s="681" t="s">
        <v>888</v>
      </c>
      <c r="B55" s="501"/>
      <c r="C55" s="501">
        <v>0</v>
      </c>
      <c r="D55" s="501"/>
      <c r="E55" s="501">
        <v>1</v>
      </c>
      <c r="F55" s="501"/>
      <c r="G55" s="501"/>
      <c r="H55" s="501"/>
      <c r="I55" s="501">
        <v>1</v>
      </c>
      <c r="J55" s="501"/>
      <c r="K55" s="501">
        <v>1</v>
      </c>
      <c r="L55" s="501"/>
      <c r="M55" s="501"/>
      <c r="N55" s="501"/>
      <c r="O55" s="501">
        <v>2</v>
      </c>
      <c r="P55" s="501"/>
      <c r="Q55" s="501"/>
      <c r="R55" s="501"/>
      <c r="S55" s="501">
        <v>1</v>
      </c>
      <c r="T55" s="501"/>
      <c r="U55" s="501"/>
      <c r="V55" s="501"/>
      <c r="W55" s="642">
        <v>1</v>
      </c>
      <c r="X55" s="642"/>
      <c r="Y55" s="642">
        <v>1</v>
      </c>
      <c r="Z55" s="684">
        <f t="shared" si="7"/>
        <v>0</v>
      </c>
      <c r="AA55" s="685">
        <f t="shared" si="7"/>
        <v>8</v>
      </c>
    </row>
    <row r="56" spans="1:27" x14ac:dyDescent="0.2">
      <c r="A56" s="686" t="s">
        <v>889</v>
      </c>
      <c r="B56" s="643">
        <f>SUM(B51:B55)</f>
        <v>0</v>
      </c>
      <c r="C56" s="643">
        <f t="shared" ref="C56:Y56" si="9">SUM(C51:C55)</f>
        <v>6</v>
      </c>
      <c r="D56" s="643">
        <f t="shared" si="9"/>
        <v>0</v>
      </c>
      <c r="E56" s="643">
        <f t="shared" si="9"/>
        <v>11</v>
      </c>
      <c r="F56" s="643">
        <f t="shared" si="9"/>
        <v>1</v>
      </c>
      <c r="G56" s="643">
        <f t="shared" si="9"/>
        <v>2</v>
      </c>
      <c r="H56" s="643">
        <f t="shared" si="9"/>
        <v>0</v>
      </c>
      <c r="I56" s="643">
        <f t="shared" si="9"/>
        <v>7</v>
      </c>
      <c r="J56" s="643">
        <f t="shared" si="9"/>
        <v>0</v>
      </c>
      <c r="K56" s="643">
        <f t="shared" si="9"/>
        <v>11</v>
      </c>
      <c r="L56" s="643">
        <f t="shared" si="9"/>
        <v>0</v>
      </c>
      <c r="M56" s="643">
        <f t="shared" si="9"/>
        <v>6</v>
      </c>
      <c r="N56" s="643">
        <f t="shared" si="9"/>
        <v>0</v>
      </c>
      <c r="O56" s="643">
        <f t="shared" si="9"/>
        <v>6</v>
      </c>
      <c r="P56" s="643">
        <f t="shared" si="9"/>
        <v>1</v>
      </c>
      <c r="Q56" s="643">
        <f t="shared" si="9"/>
        <v>5</v>
      </c>
      <c r="R56" s="643">
        <f t="shared" si="9"/>
        <v>0</v>
      </c>
      <c r="S56" s="643">
        <f t="shared" si="9"/>
        <v>4</v>
      </c>
      <c r="T56" s="643">
        <f t="shared" si="9"/>
        <v>0</v>
      </c>
      <c r="U56" s="643">
        <f t="shared" si="9"/>
        <v>5</v>
      </c>
      <c r="V56" s="643">
        <f t="shared" si="9"/>
        <v>0</v>
      </c>
      <c r="W56" s="644">
        <f t="shared" si="9"/>
        <v>9</v>
      </c>
      <c r="X56" s="644">
        <f t="shared" si="9"/>
        <v>0</v>
      </c>
      <c r="Y56" s="644">
        <f t="shared" si="9"/>
        <v>6</v>
      </c>
      <c r="Z56" s="687">
        <f t="shared" si="7"/>
        <v>2</v>
      </c>
      <c r="AA56" s="688">
        <f t="shared" si="7"/>
        <v>78</v>
      </c>
    </row>
    <row r="57" spans="1:27" ht="13.5" thickBot="1" x14ac:dyDescent="0.25">
      <c r="A57" s="689" t="s">
        <v>34</v>
      </c>
      <c r="B57" s="690">
        <f>B56+B50+B36</f>
        <v>1</v>
      </c>
      <c r="C57" s="690">
        <f t="shared" ref="C57:Y57" si="10">C56+C50+C36</f>
        <v>32</v>
      </c>
      <c r="D57" s="690">
        <f t="shared" si="10"/>
        <v>0</v>
      </c>
      <c r="E57" s="690">
        <f t="shared" si="10"/>
        <v>39</v>
      </c>
      <c r="F57" s="690">
        <f t="shared" si="10"/>
        <v>1</v>
      </c>
      <c r="G57" s="690">
        <f t="shared" si="10"/>
        <v>20</v>
      </c>
      <c r="H57" s="690">
        <f t="shared" si="10"/>
        <v>2</v>
      </c>
      <c r="I57" s="690">
        <f t="shared" si="10"/>
        <v>22</v>
      </c>
      <c r="J57" s="690">
        <f t="shared" si="10"/>
        <v>1</v>
      </c>
      <c r="K57" s="690">
        <f t="shared" si="10"/>
        <v>30</v>
      </c>
      <c r="L57" s="690">
        <f t="shared" si="10"/>
        <v>1</v>
      </c>
      <c r="M57" s="690">
        <f t="shared" si="10"/>
        <v>21</v>
      </c>
      <c r="N57" s="690">
        <f t="shared" si="10"/>
        <v>1</v>
      </c>
      <c r="O57" s="690">
        <f t="shared" si="10"/>
        <v>13</v>
      </c>
      <c r="P57" s="690">
        <f t="shared" si="10"/>
        <v>1</v>
      </c>
      <c r="Q57" s="690">
        <f t="shared" si="10"/>
        <v>20</v>
      </c>
      <c r="R57" s="690">
        <f t="shared" si="10"/>
        <v>0</v>
      </c>
      <c r="S57" s="690">
        <f t="shared" si="10"/>
        <v>12</v>
      </c>
      <c r="T57" s="690">
        <f t="shared" si="10"/>
        <v>0</v>
      </c>
      <c r="U57" s="690">
        <f t="shared" si="10"/>
        <v>16</v>
      </c>
      <c r="V57" s="690">
        <f t="shared" si="10"/>
        <v>0</v>
      </c>
      <c r="W57" s="691">
        <f t="shared" si="10"/>
        <v>22</v>
      </c>
      <c r="X57" s="691">
        <f t="shared" si="10"/>
        <v>2</v>
      </c>
      <c r="Y57" s="690">
        <f t="shared" si="10"/>
        <v>22</v>
      </c>
      <c r="Z57" s="696">
        <f t="shared" si="7"/>
        <v>10</v>
      </c>
      <c r="AA57" s="697">
        <f>SUM(C57,E57,G57,I57,K57,M57,O57,Q57,S57,U57,W57,Y57)</f>
        <v>269</v>
      </c>
    </row>
    <row r="58" spans="1:27" ht="13.5" thickTop="1" x14ac:dyDescent="0.2">
      <c r="A58" s="1220" t="s">
        <v>897</v>
      </c>
      <c r="B58" s="1220"/>
      <c r="C58" s="1220"/>
      <c r="D58" s="1220"/>
      <c r="E58" s="1220"/>
      <c r="F58" s="1220"/>
      <c r="G58" s="1220"/>
      <c r="H58" s="1220"/>
      <c r="I58" s="1220"/>
      <c r="J58" s="1220"/>
      <c r="K58" s="1220"/>
      <c r="L58" s="1220"/>
      <c r="M58" s="1220"/>
      <c r="N58" s="1220"/>
      <c r="O58" s="1220"/>
      <c r="P58" s="1220"/>
      <c r="Q58" s="1220"/>
      <c r="R58" s="1220"/>
      <c r="S58" s="1"/>
      <c r="T58" s="1"/>
      <c r="U58" s="1"/>
      <c r="V58" s="1"/>
      <c r="W58" s="1"/>
      <c r="X58" s="1"/>
      <c r="Y58" s="1"/>
      <c r="Z58" s="1"/>
      <c r="AA58" s="1"/>
    </row>
    <row r="59" spans="1:27"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1" spans="1:27" ht="15" x14ac:dyDescent="0.25">
      <c r="A61" s="1216" t="s">
        <v>893</v>
      </c>
      <c r="B61" s="1216"/>
      <c r="C61" s="1216"/>
      <c r="D61" s="1216"/>
      <c r="E61" s="1216"/>
      <c r="F61" s="1216"/>
      <c r="G61" s="1216"/>
      <c r="H61" s="1216"/>
      <c r="I61" s="1216"/>
      <c r="J61" s="1216"/>
      <c r="K61" s="1216"/>
      <c r="L61" s="1216"/>
      <c r="M61" s="1216"/>
      <c r="N61" s="1216"/>
      <c r="O61" s="1"/>
      <c r="P61" s="1"/>
      <c r="Q61" s="1"/>
      <c r="R61" s="1"/>
      <c r="S61" s="1"/>
      <c r="T61" s="1"/>
      <c r="U61" s="1"/>
      <c r="V61" s="1"/>
      <c r="W61" s="1"/>
      <c r="X61" s="1"/>
      <c r="Y61" s="1"/>
      <c r="Z61" s="1"/>
      <c r="AA61" s="1"/>
    </row>
    <row r="62" spans="1:27" ht="15.75" thickBot="1" x14ac:dyDescent="0.3">
      <c r="A62" s="1221" t="s">
        <v>899</v>
      </c>
      <c r="B62" s="1221"/>
      <c r="C62" s="1221"/>
      <c r="D62" s="1221"/>
      <c r="E62" s="1221"/>
      <c r="F62" s="1221"/>
      <c r="G62" s="1221"/>
      <c r="H62" s="1221"/>
      <c r="I62" s="1221"/>
      <c r="J62" s="1221"/>
      <c r="K62" s="1221"/>
      <c r="L62" s="1221"/>
      <c r="M62" s="1221"/>
      <c r="N62" s="1221"/>
      <c r="O62" s="1"/>
      <c r="P62" s="1"/>
      <c r="Q62" s="1"/>
      <c r="R62" s="1"/>
      <c r="S62" s="1"/>
      <c r="T62" s="1"/>
      <c r="U62" s="1"/>
      <c r="V62" s="1"/>
      <c r="W62" s="1"/>
      <c r="X62" s="1"/>
      <c r="Y62" s="1"/>
      <c r="Z62" s="1"/>
      <c r="AA62" s="1"/>
    </row>
    <row r="63" spans="1:27" ht="13.5" thickTop="1" x14ac:dyDescent="0.2">
      <c r="A63" s="1222" t="s">
        <v>894</v>
      </c>
      <c r="B63" s="1224" t="s">
        <v>0</v>
      </c>
      <c r="C63" s="1217"/>
      <c r="D63" s="1224" t="s">
        <v>1</v>
      </c>
      <c r="E63" s="1217"/>
      <c r="F63" s="1224" t="s">
        <v>2</v>
      </c>
      <c r="G63" s="1217"/>
      <c r="H63" s="1224" t="s">
        <v>3</v>
      </c>
      <c r="I63" s="1217"/>
      <c r="J63" s="1224" t="s">
        <v>4</v>
      </c>
      <c r="K63" s="1217"/>
      <c r="L63" s="1224" t="s">
        <v>10</v>
      </c>
      <c r="M63" s="1217"/>
      <c r="N63" s="1224" t="s">
        <v>5</v>
      </c>
      <c r="O63" s="1217"/>
      <c r="P63" s="1224" t="s">
        <v>6</v>
      </c>
      <c r="Q63" s="1217"/>
      <c r="R63" s="1224" t="s">
        <v>7</v>
      </c>
      <c r="S63" s="1217"/>
      <c r="T63" s="1224" t="s">
        <v>8</v>
      </c>
      <c r="U63" s="1217"/>
      <c r="V63" s="1224" t="s">
        <v>11</v>
      </c>
      <c r="W63" s="1217"/>
      <c r="X63" s="1224" t="s">
        <v>12</v>
      </c>
      <c r="Y63" s="1217"/>
      <c r="Z63" s="1215" t="s">
        <v>39</v>
      </c>
      <c r="AA63" s="1225"/>
    </row>
    <row r="64" spans="1:27" ht="25.5" x14ac:dyDescent="0.2">
      <c r="A64" s="1223"/>
      <c r="B64" s="674" t="s">
        <v>895</v>
      </c>
      <c r="C64" s="675" t="s">
        <v>896</v>
      </c>
      <c r="D64" s="674" t="s">
        <v>895</v>
      </c>
      <c r="E64" s="675" t="s">
        <v>896</v>
      </c>
      <c r="F64" s="674" t="s">
        <v>895</v>
      </c>
      <c r="G64" s="675" t="s">
        <v>896</v>
      </c>
      <c r="H64" s="674" t="s">
        <v>895</v>
      </c>
      <c r="I64" s="675" t="s">
        <v>896</v>
      </c>
      <c r="J64" s="674" t="s">
        <v>895</v>
      </c>
      <c r="K64" s="675" t="s">
        <v>896</v>
      </c>
      <c r="L64" s="674" t="s">
        <v>895</v>
      </c>
      <c r="M64" s="675" t="s">
        <v>896</v>
      </c>
      <c r="N64" s="674" t="s">
        <v>895</v>
      </c>
      <c r="O64" s="675" t="s">
        <v>896</v>
      </c>
      <c r="P64" s="674" t="s">
        <v>895</v>
      </c>
      <c r="Q64" s="675" t="s">
        <v>896</v>
      </c>
      <c r="R64" s="674" t="s">
        <v>895</v>
      </c>
      <c r="S64" s="675" t="s">
        <v>896</v>
      </c>
      <c r="T64" s="674" t="s">
        <v>895</v>
      </c>
      <c r="U64" s="675" t="s">
        <v>896</v>
      </c>
      <c r="V64" s="674" t="s">
        <v>895</v>
      </c>
      <c r="W64" s="675" t="s">
        <v>896</v>
      </c>
      <c r="X64" s="674" t="s">
        <v>895</v>
      </c>
      <c r="Y64" s="675" t="s">
        <v>896</v>
      </c>
      <c r="Z64" s="676" t="s">
        <v>895</v>
      </c>
      <c r="AA64" s="677" t="s">
        <v>896</v>
      </c>
    </row>
    <row r="65" spans="1:27" x14ac:dyDescent="0.2">
      <c r="A65" s="678" t="s">
        <v>647</v>
      </c>
      <c r="B65" s="647"/>
      <c r="C65" s="647"/>
      <c r="D65" s="647"/>
      <c r="E65" s="647">
        <v>1</v>
      </c>
      <c r="F65" s="647"/>
      <c r="G65" s="647"/>
      <c r="H65" s="647"/>
      <c r="I65" s="647"/>
      <c r="J65" s="647"/>
      <c r="K65" s="647"/>
      <c r="L65" s="647"/>
      <c r="M65" s="647"/>
      <c r="N65" s="647"/>
      <c r="O65" s="647"/>
      <c r="P65" s="647"/>
      <c r="Q65" s="647"/>
      <c r="R65" s="647"/>
      <c r="S65" s="647"/>
      <c r="T65" s="647"/>
      <c r="U65" s="647"/>
      <c r="V65" s="647">
        <v>1</v>
      </c>
      <c r="W65" s="648">
        <v>2</v>
      </c>
      <c r="X65" s="648"/>
      <c r="Y65" s="648"/>
      <c r="Z65" s="694">
        <f>SUM(B65,D65,F65,H65,J65,L65,N65,P65,R65,T65,V65,X65)</f>
        <v>1</v>
      </c>
      <c r="AA65" s="695">
        <f>SUM(C65,E65,G65,I65,K65,M65,O65,Q65,S65,U65,W65,Y65)</f>
        <v>3</v>
      </c>
    </row>
    <row r="66" spans="1:27" x14ac:dyDescent="0.2">
      <c r="A66" s="681" t="s">
        <v>870</v>
      </c>
      <c r="B66" s="505"/>
      <c r="C66" s="505"/>
      <c r="D66" s="505"/>
      <c r="E66" s="505"/>
      <c r="F66" s="505"/>
      <c r="G66" s="505"/>
      <c r="H66" s="505"/>
      <c r="I66" s="505"/>
      <c r="J66" s="505"/>
      <c r="K66" s="505"/>
      <c r="L66" s="505"/>
      <c r="M66" s="505"/>
      <c r="N66" s="505"/>
      <c r="O66" s="505"/>
      <c r="P66" s="505"/>
      <c r="Q66" s="505"/>
      <c r="R66" s="505"/>
      <c r="S66" s="505"/>
      <c r="T66" s="505"/>
      <c r="U66" s="505"/>
      <c r="V66" s="505"/>
      <c r="W66" s="649"/>
      <c r="X66" s="649"/>
      <c r="Y66" s="649"/>
      <c r="Z66" s="682">
        <f t="shared" ref="Z66:AA86" si="11">SUM(B66,D66,F66,H66,J66,L66,N66,P66,R66,T66,V66,X66)</f>
        <v>0</v>
      </c>
      <c r="AA66" s="683">
        <f t="shared" si="11"/>
        <v>0</v>
      </c>
    </row>
    <row r="67" spans="1:27" x14ac:dyDescent="0.2">
      <c r="A67" s="681" t="s">
        <v>871</v>
      </c>
      <c r="B67" s="501"/>
      <c r="C67" s="501">
        <v>0</v>
      </c>
      <c r="D67" s="501"/>
      <c r="E67" s="501">
        <v>3</v>
      </c>
      <c r="F67" s="501"/>
      <c r="G67" s="501">
        <v>16</v>
      </c>
      <c r="H67" s="501"/>
      <c r="I67" s="501">
        <v>8</v>
      </c>
      <c r="J67" s="501"/>
      <c r="K67" s="501">
        <v>6</v>
      </c>
      <c r="L67" s="501"/>
      <c r="M67" s="501">
        <v>5</v>
      </c>
      <c r="N67" s="501"/>
      <c r="O67" s="501">
        <v>5</v>
      </c>
      <c r="P67" s="501">
        <v>1</v>
      </c>
      <c r="Q67" s="501">
        <v>2</v>
      </c>
      <c r="R67" s="501">
        <v>0</v>
      </c>
      <c r="S67" s="501">
        <v>4</v>
      </c>
      <c r="T67" s="501">
        <v>1</v>
      </c>
      <c r="U67" s="501">
        <v>5</v>
      </c>
      <c r="V67" s="501"/>
      <c r="W67" s="642">
        <v>5</v>
      </c>
      <c r="X67" s="642">
        <v>1</v>
      </c>
      <c r="Y67" s="642">
        <v>4</v>
      </c>
      <c r="Z67" s="684">
        <f t="shared" si="11"/>
        <v>3</v>
      </c>
      <c r="AA67" s="685">
        <f t="shared" si="11"/>
        <v>63</v>
      </c>
    </row>
    <row r="68" spans="1:27" x14ac:dyDescent="0.2">
      <c r="A68" s="681" t="s">
        <v>872</v>
      </c>
      <c r="B68" s="501"/>
      <c r="C68" s="501"/>
      <c r="D68" s="501"/>
      <c r="E68" s="501"/>
      <c r="F68" s="501"/>
      <c r="G68" s="501"/>
      <c r="H68" s="501"/>
      <c r="I68" s="501"/>
      <c r="J68" s="501"/>
      <c r="K68" s="501"/>
      <c r="L68" s="501"/>
      <c r="M68" s="501"/>
      <c r="N68" s="501"/>
      <c r="O68" s="501"/>
      <c r="P68" s="501"/>
      <c r="Q68" s="501"/>
      <c r="R68" s="501"/>
      <c r="S68" s="501"/>
      <c r="T68" s="501"/>
      <c r="U68" s="501"/>
      <c r="V68" s="501"/>
      <c r="W68" s="642"/>
      <c r="X68" s="642"/>
      <c r="Y68" s="642"/>
      <c r="Z68" s="684">
        <f t="shared" si="11"/>
        <v>0</v>
      </c>
      <c r="AA68" s="685">
        <f t="shared" si="11"/>
        <v>0</v>
      </c>
    </row>
    <row r="69" spans="1:27" x14ac:dyDescent="0.2">
      <c r="A69" s="681" t="s">
        <v>873</v>
      </c>
      <c r="B69" s="501"/>
      <c r="C69" s="501"/>
      <c r="D69" s="501"/>
      <c r="E69" s="501">
        <v>4</v>
      </c>
      <c r="F69" s="501"/>
      <c r="G69" s="501">
        <v>7</v>
      </c>
      <c r="H69" s="501"/>
      <c r="I69" s="501">
        <v>0</v>
      </c>
      <c r="J69" s="501"/>
      <c r="K69" s="501">
        <v>8</v>
      </c>
      <c r="L69" s="501"/>
      <c r="M69" s="501">
        <v>2</v>
      </c>
      <c r="N69" s="501"/>
      <c r="O69" s="501">
        <v>4</v>
      </c>
      <c r="P69" s="501"/>
      <c r="Q69" s="501">
        <v>4</v>
      </c>
      <c r="R69" s="501">
        <v>1</v>
      </c>
      <c r="S69" s="501">
        <v>2</v>
      </c>
      <c r="T69" s="501">
        <v>0</v>
      </c>
      <c r="U69" s="501">
        <v>5</v>
      </c>
      <c r="V69" s="501"/>
      <c r="W69" s="642">
        <v>6</v>
      </c>
      <c r="X69" s="642"/>
      <c r="Y69" s="642">
        <v>2</v>
      </c>
      <c r="Z69" s="684">
        <f t="shared" si="11"/>
        <v>1</v>
      </c>
      <c r="AA69" s="685">
        <f t="shared" si="11"/>
        <v>44</v>
      </c>
    </row>
    <row r="70" spans="1:27" x14ac:dyDescent="0.2">
      <c r="A70" s="681" t="s">
        <v>874</v>
      </c>
      <c r="B70" s="501">
        <v>0</v>
      </c>
      <c r="C70" s="501">
        <v>6</v>
      </c>
      <c r="D70" s="501">
        <v>0</v>
      </c>
      <c r="E70" s="501">
        <v>5</v>
      </c>
      <c r="F70" s="501"/>
      <c r="G70" s="501">
        <v>6</v>
      </c>
      <c r="H70" s="501"/>
      <c r="I70" s="501">
        <v>3</v>
      </c>
      <c r="J70" s="501"/>
      <c r="K70" s="501">
        <v>1</v>
      </c>
      <c r="L70" s="501"/>
      <c r="M70" s="501">
        <v>4</v>
      </c>
      <c r="N70" s="501"/>
      <c r="O70" s="501">
        <v>3</v>
      </c>
      <c r="P70" s="501"/>
      <c r="Q70" s="501">
        <v>8</v>
      </c>
      <c r="R70" s="501"/>
      <c r="S70" s="501">
        <v>3</v>
      </c>
      <c r="T70" s="501">
        <v>1</v>
      </c>
      <c r="U70" s="501">
        <v>4</v>
      </c>
      <c r="V70" s="501"/>
      <c r="W70" s="642">
        <v>1</v>
      </c>
      <c r="X70" s="642"/>
      <c r="Y70" s="642">
        <v>3</v>
      </c>
      <c r="Z70" s="684">
        <f t="shared" si="11"/>
        <v>1</v>
      </c>
      <c r="AA70" s="685">
        <f t="shared" si="11"/>
        <v>47</v>
      </c>
    </row>
    <row r="71" spans="1:27" x14ac:dyDescent="0.2">
      <c r="A71" s="681" t="s">
        <v>875</v>
      </c>
      <c r="B71" s="501"/>
      <c r="C71" s="501"/>
      <c r="D71" s="501"/>
      <c r="E71" s="501">
        <v>0</v>
      </c>
      <c r="F71" s="501"/>
      <c r="G71" s="501">
        <v>2</v>
      </c>
      <c r="H71" s="501"/>
      <c r="I71" s="501">
        <v>6</v>
      </c>
      <c r="J71" s="501"/>
      <c r="K71" s="501">
        <v>2</v>
      </c>
      <c r="L71" s="501"/>
      <c r="M71" s="501">
        <v>2</v>
      </c>
      <c r="N71" s="501"/>
      <c r="O71" s="501">
        <v>6</v>
      </c>
      <c r="P71" s="501"/>
      <c r="Q71" s="501">
        <v>3</v>
      </c>
      <c r="R71" s="501"/>
      <c r="S71" s="501">
        <v>5</v>
      </c>
      <c r="T71" s="501"/>
      <c r="U71" s="501">
        <v>0</v>
      </c>
      <c r="V71" s="501"/>
      <c r="W71" s="642">
        <v>2</v>
      </c>
      <c r="X71" s="642"/>
      <c r="Y71" s="642">
        <v>1</v>
      </c>
      <c r="Z71" s="684">
        <f t="shared" si="11"/>
        <v>0</v>
      </c>
      <c r="AA71" s="685">
        <f t="shared" si="11"/>
        <v>29</v>
      </c>
    </row>
    <row r="72" spans="1:27" x14ac:dyDescent="0.2">
      <c r="A72" s="681" t="s">
        <v>876</v>
      </c>
      <c r="B72" s="501"/>
      <c r="C72" s="501"/>
      <c r="D72" s="501"/>
      <c r="E72" s="501"/>
      <c r="F72" s="501"/>
      <c r="G72" s="501"/>
      <c r="H72" s="501"/>
      <c r="I72" s="501"/>
      <c r="J72" s="501"/>
      <c r="K72" s="501"/>
      <c r="L72" s="501"/>
      <c r="M72" s="501"/>
      <c r="N72" s="501"/>
      <c r="O72" s="501"/>
      <c r="P72" s="501"/>
      <c r="Q72" s="501"/>
      <c r="R72" s="501"/>
      <c r="S72" s="501"/>
      <c r="T72" s="501"/>
      <c r="U72" s="501"/>
      <c r="V72" s="501"/>
      <c r="W72" s="642"/>
      <c r="X72" s="642"/>
      <c r="Y72" s="642"/>
      <c r="Z72" s="684">
        <f t="shared" si="11"/>
        <v>0</v>
      </c>
      <c r="AA72" s="685">
        <f t="shared" si="11"/>
        <v>0</v>
      </c>
    </row>
    <row r="73" spans="1:27" x14ac:dyDescent="0.2">
      <c r="A73" s="681" t="s">
        <v>877</v>
      </c>
      <c r="B73" s="501"/>
      <c r="C73" s="501"/>
      <c r="D73" s="501"/>
      <c r="E73" s="501"/>
      <c r="F73" s="501"/>
      <c r="G73" s="501"/>
      <c r="H73" s="501"/>
      <c r="I73" s="501"/>
      <c r="J73" s="501"/>
      <c r="K73" s="501"/>
      <c r="L73" s="501"/>
      <c r="M73" s="501"/>
      <c r="N73" s="501"/>
      <c r="O73" s="501"/>
      <c r="P73" s="501"/>
      <c r="Q73" s="501"/>
      <c r="R73" s="501"/>
      <c r="S73" s="501"/>
      <c r="T73" s="501"/>
      <c r="U73" s="501"/>
      <c r="V73" s="501"/>
      <c r="W73" s="642"/>
      <c r="X73" s="642"/>
      <c r="Y73" s="642"/>
      <c r="Z73" s="684">
        <f t="shared" si="11"/>
        <v>0</v>
      </c>
      <c r="AA73" s="685">
        <f t="shared" si="11"/>
        <v>0</v>
      </c>
    </row>
    <row r="74" spans="1:27" x14ac:dyDescent="0.2">
      <c r="A74" s="681" t="s">
        <v>878</v>
      </c>
      <c r="B74" s="501"/>
      <c r="C74" s="501"/>
      <c r="D74" s="501"/>
      <c r="E74" s="501"/>
      <c r="F74" s="501"/>
      <c r="G74" s="501"/>
      <c r="H74" s="501"/>
      <c r="I74" s="501"/>
      <c r="J74" s="501"/>
      <c r="K74" s="501"/>
      <c r="L74" s="501"/>
      <c r="M74" s="501"/>
      <c r="N74" s="501"/>
      <c r="O74" s="501"/>
      <c r="P74" s="501"/>
      <c r="Q74" s="501"/>
      <c r="R74" s="501"/>
      <c r="S74" s="501"/>
      <c r="T74" s="501"/>
      <c r="U74" s="501"/>
      <c r="V74" s="501"/>
      <c r="W74" s="642"/>
      <c r="X74" s="642"/>
      <c r="Y74" s="642"/>
      <c r="Z74" s="684">
        <f t="shared" si="11"/>
        <v>0</v>
      </c>
      <c r="AA74" s="685">
        <f t="shared" si="11"/>
        <v>0</v>
      </c>
    </row>
    <row r="75" spans="1:27" x14ac:dyDescent="0.2">
      <c r="A75" s="681" t="s">
        <v>879</v>
      </c>
      <c r="B75" s="501"/>
      <c r="C75" s="501"/>
      <c r="D75" s="501"/>
      <c r="E75" s="501"/>
      <c r="F75" s="501"/>
      <c r="G75" s="501">
        <v>1</v>
      </c>
      <c r="H75" s="501"/>
      <c r="I75" s="501">
        <v>4</v>
      </c>
      <c r="J75" s="501"/>
      <c r="K75" s="501">
        <v>5</v>
      </c>
      <c r="L75" s="501"/>
      <c r="M75" s="501">
        <v>2</v>
      </c>
      <c r="N75" s="501"/>
      <c r="O75" s="501">
        <v>1</v>
      </c>
      <c r="P75" s="501"/>
      <c r="Q75" s="501">
        <v>4</v>
      </c>
      <c r="R75" s="501"/>
      <c r="S75" s="501">
        <v>0</v>
      </c>
      <c r="T75" s="501"/>
      <c r="U75" s="501">
        <v>5</v>
      </c>
      <c r="V75" s="501"/>
      <c r="W75" s="642">
        <v>4</v>
      </c>
      <c r="X75" s="642"/>
      <c r="Y75" s="642">
        <v>0</v>
      </c>
      <c r="Z75" s="684">
        <f t="shared" si="11"/>
        <v>0</v>
      </c>
      <c r="AA75" s="685">
        <f t="shared" si="11"/>
        <v>26</v>
      </c>
    </row>
    <row r="76" spans="1:27" x14ac:dyDescent="0.2">
      <c r="A76" s="681" t="s">
        <v>880</v>
      </c>
      <c r="B76" s="501"/>
      <c r="C76" s="501"/>
      <c r="D76" s="501"/>
      <c r="E76" s="501"/>
      <c r="F76" s="501"/>
      <c r="G76" s="501"/>
      <c r="H76" s="501"/>
      <c r="I76" s="501"/>
      <c r="J76" s="501"/>
      <c r="K76" s="501"/>
      <c r="L76" s="501"/>
      <c r="M76" s="501"/>
      <c r="N76" s="501"/>
      <c r="O76" s="501"/>
      <c r="P76" s="501"/>
      <c r="Q76" s="501"/>
      <c r="R76" s="501"/>
      <c r="S76" s="501"/>
      <c r="T76" s="501"/>
      <c r="U76" s="501"/>
      <c r="V76" s="501"/>
      <c r="W76" s="642"/>
      <c r="X76" s="642"/>
      <c r="Y76" s="642"/>
      <c r="Z76" s="684">
        <f t="shared" si="11"/>
        <v>0</v>
      </c>
      <c r="AA76" s="685">
        <f t="shared" si="11"/>
        <v>0</v>
      </c>
    </row>
    <row r="77" spans="1:27" x14ac:dyDescent="0.2">
      <c r="A77" s="681" t="s">
        <v>881</v>
      </c>
      <c r="B77" s="501"/>
      <c r="C77" s="501"/>
      <c r="D77" s="501"/>
      <c r="E77" s="501"/>
      <c r="F77" s="501"/>
      <c r="G77" s="501"/>
      <c r="H77" s="501"/>
      <c r="I77" s="501"/>
      <c r="J77" s="501"/>
      <c r="K77" s="501"/>
      <c r="L77" s="501"/>
      <c r="M77" s="501"/>
      <c r="N77" s="501"/>
      <c r="O77" s="501"/>
      <c r="P77" s="501"/>
      <c r="Q77" s="501"/>
      <c r="R77" s="501"/>
      <c r="S77" s="501"/>
      <c r="T77" s="501"/>
      <c r="U77" s="501"/>
      <c r="V77" s="501"/>
      <c r="W77" s="642"/>
      <c r="X77" s="642"/>
      <c r="Y77" s="642"/>
      <c r="Z77" s="684">
        <f t="shared" si="11"/>
        <v>0</v>
      </c>
      <c r="AA77" s="685">
        <f t="shared" si="11"/>
        <v>0</v>
      </c>
    </row>
    <row r="78" spans="1:27" x14ac:dyDescent="0.2">
      <c r="A78" s="681" t="s">
        <v>882</v>
      </c>
      <c r="B78" s="501"/>
      <c r="C78" s="501"/>
      <c r="D78" s="501"/>
      <c r="E78" s="501">
        <v>0</v>
      </c>
      <c r="F78" s="501"/>
      <c r="G78" s="501">
        <v>5</v>
      </c>
      <c r="H78" s="501">
        <v>0</v>
      </c>
      <c r="I78" s="501">
        <v>1</v>
      </c>
      <c r="J78" s="501"/>
      <c r="K78" s="501">
        <v>0</v>
      </c>
      <c r="L78" s="501"/>
      <c r="M78" s="501">
        <v>1</v>
      </c>
      <c r="N78" s="501">
        <v>1</v>
      </c>
      <c r="O78" s="501"/>
      <c r="P78" s="501"/>
      <c r="Q78" s="501"/>
      <c r="R78" s="501"/>
      <c r="S78" s="501"/>
      <c r="T78" s="501"/>
      <c r="U78" s="501"/>
      <c r="V78" s="501"/>
      <c r="W78" s="642"/>
      <c r="X78" s="642"/>
      <c r="Y78" s="642">
        <v>2</v>
      </c>
      <c r="Z78" s="684">
        <f t="shared" si="11"/>
        <v>1</v>
      </c>
      <c r="AA78" s="685">
        <f t="shared" si="11"/>
        <v>9</v>
      </c>
    </row>
    <row r="79" spans="1:27" x14ac:dyDescent="0.2">
      <c r="A79" s="686" t="s">
        <v>883</v>
      </c>
      <c r="B79" s="643">
        <f>SUM(B66:B78)</f>
        <v>0</v>
      </c>
      <c r="C79" s="643">
        <f t="shared" ref="C79:Y79" si="12">SUM(C66:C78)</f>
        <v>6</v>
      </c>
      <c r="D79" s="643">
        <f t="shared" si="12"/>
        <v>0</v>
      </c>
      <c r="E79" s="643">
        <f t="shared" si="12"/>
        <v>12</v>
      </c>
      <c r="F79" s="643">
        <f t="shared" si="12"/>
        <v>0</v>
      </c>
      <c r="G79" s="643">
        <f t="shared" si="12"/>
        <v>37</v>
      </c>
      <c r="H79" s="643">
        <f t="shared" si="12"/>
        <v>0</v>
      </c>
      <c r="I79" s="643">
        <f t="shared" si="12"/>
        <v>22</v>
      </c>
      <c r="J79" s="643">
        <f t="shared" si="12"/>
        <v>0</v>
      </c>
      <c r="K79" s="643">
        <f t="shared" si="12"/>
        <v>22</v>
      </c>
      <c r="L79" s="643">
        <f t="shared" si="12"/>
        <v>0</v>
      </c>
      <c r="M79" s="643">
        <f t="shared" si="12"/>
        <v>16</v>
      </c>
      <c r="N79" s="643">
        <f t="shared" si="12"/>
        <v>1</v>
      </c>
      <c r="O79" s="643">
        <f t="shared" si="12"/>
        <v>19</v>
      </c>
      <c r="P79" s="643">
        <f t="shared" si="12"/>
        <v>1</v>
      </c>
      <c r="Q79" s="643">
        <f t="shared" si="12"/>
        <v>21</v>
      </c>
      <c r="R79" s="643">
        <f t="shared" si="12"/>
        <v>1</v>
      </c>
      <c r="S79" s="643">
        <f t="shared" si="12"/>
        <v>14</v>
      </c>
      <c r="T79" s="643">
        <f t="shared" si="12"/>
        <v>2</v>
      </c>
      <c r="U79" s="643">
        <f t="shared" si="12"/>
        <v>19</v>
      </c>
      <c r="V79" s="643">
        <f t="shared" si="12"/>
        <v>0</v>
      </c>
      <c r="W79" s="644">
        <f t="shared" si="12"/>
        <v>18</v>
      </c>
      <c r="X79" s="644">
        <f t="shared" si="12"/>
        <v>1</v>
      </c>
      <c r="Y79" s="644">
        <f t="shared" si="12"/>
        <v>12</v>
      </c>
      <c r="Z79" s="687">
        <f t="shared" si="11"/>
        <v>6</v>
      </c>
      <c r="AA79" s="688">
        <f t="shared" si="11"/>
        <v>218</v>
      </c>
    </row>
    <row r="80" spans="1:27" x14ac:dyDescent="0.2">
      <c r="A80" s="681" t="s">
        <v>884</v>
      </c>
      <c r="B80" s="501"/>
      <c r="C80" s="501"/>
      <c r="D80" s="501"/>
      <c r="E80" s="501"/>
      <c r="F80" s="501"/>
      <c r="G80" s="501"/>
      <c r="H80" s="501"/>
      <c r="I80" s="501"/>
      <c r="J80" s="501"/>
      <c r="K80" s="501"/>
      <c r="L80" s="501"/>
      <c r="M80" s="501"/>
      <c r="N80" s="501">
        <v>1</v>
      </c>
      <c r="O80" s="501"/>
      <c r="P80" s="501">
        <v>0</v>
      </c>
      <c r="Q80" s="501"/>
      <c r="R80" s="501"/>
      <c r="S80" s="501">
        <v>1</v>
      </c>
      <c r="T80" s="501"/>
      <c r="U80" s="501">
        <v>0</v>
      </c>
      <c r="V80" s="501"/>
      <c r="W80" s="642"/>
      <c r="X80" s="642"/>
      <c r="Y80" s="642"/>
      <c r="Z80" s="682">
        <f t="shared" si="11"/>
        <v>1</v>
      </c>
      <c r="AA80" s="683">
        <f t="shared" si="11"/>
        <v>1</v>
      </c>
    </row>
    <row r="81" spans="1:27" x14ac:dyDescent="0.2">
      <c r="A81" s="681" t="s">
        <v>885</v>
      </c>
      <c r="B81" s="501"/>
      <c r="C81" s="501"/>
      <c r="D81" s="501"/>
      <c r="E81" s="501">
        <v>3</v>
      </c>
      <c r="F81" s="501"/>
      <c r="G81" s="501">
        <v>3</v>
      </c>
      <c r="H81" s="501"/>
      <c r="I81" s="501">
        <v>8</v>
      </c>
      <c r="J81" s="501"/>
      <c r="K81" s="501">
        <v>4</v>
      </c>
      <c r="L81" s="501"/>
      <c r="M81" s="501">
        <v>3</v>
      </c>
      <c r="N81" s="501"/>
      <c r="O81" s="501">
        <v>2</v>
      </c>
      <c r="P81" s="501"/>
      <c r="Q81" s="501">
        <v>3</v>
      </c>
      <c r="R81" s="501"/>
      <c r="S81" s="501">
        <v>2</v>
      </c>
      <c r="T81" s="501">
        <v>1</v>
      </c>
      <c r="U81" s="501">
        <v>7</v>
      </c>
      <c r="V81" s="501"/>
      <c r="W81" s="642">
        <v>4</v>
      </c>
      <c r="X81" s="642"/>
      <c r="Y81" s="642">
        <v>3</v>
      </c>
      <c r="Z81" s="684">
        <f t="shared" si="11"/>
        <v>1</v>
      </c>
      <c r="AA81" s="685">
        <f t="shared" si="11"/>
        <v>42</v>
      </c>
    </row>
    <row r="82" spans="1:27" x14ac:dyDescent="0.2">
      <c r="A82" s="681" t="s">
        <v>886</v>
      </c>
      <c r="B82" s="501"/>
      <c r="C82" s="501"/>
      <c r="D82" s="501"/>
      <c r="E82" s="501"/>
      <c r="F82" s="501"/>
      <c r="G82" s="501"/>
      <c r="H82" s="501"/>
      <c r="I82" s="501"/>
      <c r="J82" s="501"/>
      <c r="K82" s="501"/>
      <c r="L82" s="501"/>
      <c r="M82" s="501"/>
      <c r="N82" s="501"/>
      <c r="O82" s="501"/>
      <c r="P82" s="501"/>
      <c r="Q82" s="501"/>
      <c r="R82" s="501"/>
      <c r="S82" s="501"/>
      <c r="T82" s="501"/>
      <c r="U82" s="501"/>
      <c r="V82" s="501"/>
      <c r="W82" s="642"/>
      <c r="X82" s="642"/>
      <c r="Y82" s="642"/>
      <c r="Z82" s="684">
        <f t="shared" si="11"/>
        <v>0</v>
      </c>
      <c r="AA82" s="685">
        <f t="shared" si="11"/>
        <v>0</v>
      </c>
    </row>
    <row r="83" spans="1:27" x14ac:dyDescent="0.2">
      <c r="A83" s="681" t="s">
        <v>887</v>
      </c>
      <c r="B83" s="501"/>
      <c r="C83" s="501"/>
      <c r="D83" s="501"/>
      <c r="E83" s="501"/>
      <c r="F83" s="501"/>
      <c r="G83" s="501"/>
      <c r="H83" s="501"/>
      <c r="I83" s="501"/>
      <c r="J83" s="501"/>
      <c r="K83" s="501"/>
      <c r="L83" s="501"/>
      <c r="M83" s="501"/>
      <c r="N83" s="501"/>
      <c r="O83" s="501"/>
      <c r="P83" s="501"/>
      <c r="Q83" s="501"/>
      <c r="R83" s="501"/>
      <c r="S83" s="501"/>
      <c r="T83" s="501"/>
      <c r="U83" s="501"/>
      <c r="V83" s="501"/>
      <c r="W83" s="642"/>
      <c r="X83" s="642"/>
      <c r="Y83" s="642">
        <v>1</v>
      </c>
      <c r="Z83" s="684">
        <f t="shared" si="11"/>
        <v>0</v>
      </c>
      <c r="AA83" s="685">
        <f t="shared" si="11"/>
        <v>1</v>
      </c>
    </row>
    <row r="84" spans="1:27" x14ac:dyDescent="0.2">
      <c r="A84" s="681" t="s">
        <v>888</v>
      </c>
      <c r="B84" s="501"/>
      <c r="C84" s="501"/>
      <c r="D84" s="501"/>
      <c r="E84" s="501"/>
      <c r="F84" s="501"/>
      <c r="G84" s="501">
        <v>1</v>
      </c>
      <c r="H84" s="501"/>
      <c r="I84" s="501">
        <v>3</v>
      </c>
      <c r="J84" s="501"/>
      <c r="K84" s="501">
        <v>2</v>
      </c>
      <c r="L84" s="501"/>
      <c r="M84" s="501"/>
      <c r="N84" s="501"/>
      <c r="O84" s="501"/>
      <c r="P84" s="501"/>
      <c r="Q84" s="501">
        <v>2</v>
      </c>
      <c r="R84" s="501"/>
      <c r="S84" s="501">
        <v>1</v>
      </c>
      <c r="T84" s="501"/>
      <c r="U84" s="501"/>
      <c r="V84" s="501"/>
      <c r="W84" s="642">
        <v>1</v>
      </c>
      <c r="X84" s="642"/>
      <c r="Y84" s="642"/>
      <c r="Z84" s="684">
        <f t="shared" si="11"/>
        <v>0</v>
      </c>
      <c r="AA84" s="685">
        <f t="shared" si="11"/>
        <v>10</v>
      </c>
    </row>
    <row r="85" spans="1:27" x14ac:dyDescent="0.2">
      <c r="A85" s="686" t="s">
        <v>889</v>
      </c>
      <c r="B85" s="643">
        <f>SUM(B80:B84)</f>
        <v>0</v>
      </c>
      <c r="C85" s="643">
        <f t="shared" ref="C85:Y85" si="13">SUM(C80:C84)</f>
        <v>0</v>
      </c>
      <c r="D85" s="643">
        <f t="shared" si="13"/>
        <v>0</v>
      </c>
      <c r="E85" s="643">
        <f t="shared" si="13"/>
        <v>3</v>
      </c>
      <c r="F85" s="643">
        <f t="shared" si="13"/>
        <v>0</v>
      </c>
      <c r="G85" s="643">
        <f t="shared" si="13"/>
        <v>4</v>
      </c>
      <c r="H85" s="643">
        <f t="shared" si="13"/>
        <v>0</v>
      </c>
      <c r="I85" s="643">
        <f t="shared" si="13"/>
        <v>11</v>
      </c>
      <c r="J85" s="643">
        <f t="shared" si="13"/>
        <v>0</v>
      </c>
      <c r="K85" s="643">
        <f t="shared" si="13"/>
        <v>6</v>
      </c>
      <c r="L85" s="643">
        <f t="shared" si="13"/>
        <v>0</v>
      </c>
      <c r="M85" s="643">
        <f t="shared" si="13"/>
        <v>3</v>
      </c>
      <c r="N85" s="643">
        <f t="shared" si="13"/>
        <v>1</v>
      </c>
      <c r="O85" s="643">
        <f t="shared" si="13"/>
        <v>2</v>
      </c>
      <c r="P85" s="643">
        <f t="shared" si="13"/>
        <v>0</v>
      </c>
      <c r="Q85" s="643">
        <f t="shared" si="13"/>
        <v>5</v>
      </c>
      <c r="R85" s="643">
        <f t="shared" si="13"/>
        <v>0</v>
      </c>
      <c r="S85" s="643">
        <f t="shared" si="13"/>
        <v>4</v>
      </c>
      <c r="T85" s="643">
        <f t="shared" si="13"/>
        <v>1</v>
      </c>
      <c r="U85" s="643">
        <f t="shared" si="13"/>
        <v>7</v>
      </c>
      <c r="V85" s="643">
        <f t="shared" si="13"/>
        <v>0</v>
      </c>
      <c r="W85" s="644">
        <f t="shared" si="13"/>
        <v>5</v>
      </c>
      <c r="X85" s="644">
        <f t="shared" si="13"/>
        <v>0</v>
      </c>
      <c r="Y85" s="644">
        <f t="shared" si="13"/>
        <v>4</v>
      </c>
      <c r="Z85" s="687">
        <f t="shared" si="11"/>
        <v>2</v>
      </c>
      <c r="AA85" s="688">
        <f t="shared" si="11"/>
        <v>54</v>
      </c>
    </row>
    <row r="86" spans="1:27" ht="13.5" thickBot="1" x14ac:dyDescent="0.25">
      <c r="A86" s="689" t="s">
        <v>34</v>
      </c>
      <c r="B86" s="690">
        <f>B85+B79+B65</f>
        <v>0</v>
      </c>
      <c r="C86" s="690">
        <f t="shared" ref="C86:Y86" si="14">C85+C79+C65</f>
        <v>6</v>
      </c>
      <c r="D86" s="690">
        <f t="shared" si="14"/>
        <v>0</v>
      </c>
      <c r="E86" s="690">
        <f t="shared" si="14"/>
        <v>16</v>
      </c>
      <c r="F86" s="690">
        <f t="shared" si="14"/>
        <v>0</v>
      </c>
      <c r="G86" s="690">
        <f t="shared" si="14"/>
        <v>41</v>
      </c>
      <c r="H86" s="690">
        <f t="shared" si="14"/>
        <v>0</v>
      </c>
      <c r="I86" s="690">
        <f t="shared" si="14"/>
        <v>33</v>
      </c>
      <c r="J86" s="690">
        <f t="shared" si="14"/>
        <v>0</v>
      </c>
      <c r="K86" s="690">
        <f t="shared" si="14"/>
        <v>28</v>
      </c>
      <c r="L86" s="690">
        <f t="shared" si="14"/>
        <v>0</v>
      </c>
      <c r="M86" s="690">
        <f t="shared" si="14"/>
        <v>19</v>
      </c>
      <c r="N86" s="690">
        <f t="shared" si="14"/>
        <v>2</v>
      </c>
      <c r="O86" s="690">
        <f t="shared" si="14"/>
        <v>21</v>
      </c>
      <c r="P86" s="690">
        <f t="shared" si="14"/>
        <v>1</v>
      </c>
      <c r="Q86" s="690">
        <f t="shared" si="14"/>
        <v>26</v>
      </c>
      <c r="R86" s="690">
        <f t="shared" si="14"/>
        <v>1</v>
      </c>
      <c r="S86" s="690">
        <f t="shared" si="14"/>
        <v>18</v>
      </c>
      <c r="T86" s="690">
        <f t="shared" si="14"/>
        <v>3</v>
      </c>
      <c r="U86" s="690">
        <f t="shared" si="14"/>
        <v>26</v>
      </c>
      <c r="V86" s="690">
        <f t="shared" si="14"/>
        <v>1</v>
      </c>
      <c r="W86" s="691">
        <f t="shared" si="14"/>
        <v>25</v>
      </c>
      <c r="X86" s="691">
        <f t="shared" si="14"/>
        <v>1</v>
      </c>
      <c r="Y86" s="690">
        <f t="shared" si="14"/>
        <v>16</v>
      </c>
      <c r="Z86" s="696">
        <f t="shared" si="11"/>
        <v>9</v>
      </c>
      <c r="AA86" s="698">
        <f t="shared" si="11"/>
        <v>275</v>
      </c>
    </row>
    <row r="87" spans="1:27" ht="13.5" customHeight="1" thickTop="1" x14ac:dyDescent="0.2">
      <c r="A87" s="1226" t="s">
        <v>897</v>
      </c>
      <c r="B87" s="1226"/>
      <c r="C87" s="1226"/>
      <c r="D87" s="1226"/>
      <c r="E87" s="1226"/>
      <c r="F87" s="1226"/>
      <c r="G87" s="1226"/>
      <c r="H87" s="1226"/>
      <c r="I87" s="1226"/>
      <c r="J87" s="1226"/>
      <c r="K87" s="1226"/>
      <c r="L87" s="1226"/>
      <c r="M87" s="1226"/>
      <c r="N87" s="1226"/>
      <c r="O87" s="1226"/>
      <c r="P87" s="1226"/>
      <c r="Q87" s="1226"/>
      <c r="R87" s="1226"/>
      <c r="S87" s="1"/>
      <c r="T87" s="1"/>
      <c r="U87" s="1"/>
      <c r="V87" s="1"/>
      <c r="W87" s="1"/>
      <c r="X87" s="1"/>
      <c r="Y87" s="1"/>
      <c r="Z87" s="1"/>
      <c r="AA87" s="1"/>
    </row>
    <row r="88" spans="1:27"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ht="15" x14ac:dyDescent="0.25">
      <c r="A90" s="1216" t="s">
        <v>893</v>
      </c>
      <c r="B90" s="1216"/>
      <c r="C90" s="1216"/>
      <c r="D90" s="1216"/>
      <c r="E90" s="1216"/>
      <c r="F90" s="1216"/>
      <c r="G90" s="1216"/>
      <c r="H90" s="1216"/>
      <c r="I90" s="1216"/>
      <c r="J90" s="1216"/>
      <c r="K90" s="1216"/>
      <c r="L90" s="1216"/>
      <c r="M90" s="1216"/>
      <c r="N90" s="1216"/>
      <c r="O90" s="1"/>
      <c r="P90" s="1"/>
      <c r="Q90" s="1"/>
      <c r="R90" s="1"/>
      <c r="S90" s="1"/>
      <c r="T90" s="1"/>
      <c r="U90" s="1"/>
      <c r="V90" s="1"/>
      <c r="W90" s="1"/>
      <c r="X90" s="1"/>
      <c r="Y90" s="1"/>
      <c r="Z90" s="1"/>
      <c r="AA90" s="1"/>
    </row>
    <row r="91" spans="1:27" ht="15.75" thickBot="1" x14ac:dyDescent="0.3">
      <c r="A91" s="1216" t="s">
        <v>900</v>
      </c>
      <c r="B91" s="1216"/>
      <c r="C91" s="1216"/>
      <c r="D91" s="1216"/>
      <c r="E91" s="1216"/>
      <c r="F91" s="1216"/>
      <c r="G91" s="1216"/>
      <c r="H91" s="1216"/>
      <c r="I91" s="1216"/>
      <c r="J91" s="1216"/>
      <c r="K91" s="1216"/>
      <c r="L91" s="1216"/>
      <c r="M91" s="1216"/>
      <c r="N91" s="1216"/>
      <c r="O91" s="1"/>
      <c r="P91" s="1"/>
      <c r="Q91" s="1"/>
      <c r="R91" s="1"/>
    </row>
    <row r="92" spans="1:27" ht="13.5" thickTop="1" x14ac:dyDescent="0.2">
      <c r="A92" s="1217" t="s">
        <v>894</v>
      </c>
      <c r="B92" s="1219" t="s">
        <v>11</v>
      </c>
      <c r="C92" s="1219"/>
      <c r="D92" s="1219" t="s">
        <v>12</v>
      </c>
      <c r="E92" s="1219"/>
      <c r="F92" s="1214" t="s">
        <v>39</v>
      </c>
      <c r="G92" s="1215"/>
      <c r="H92" s="1"/>
      <c r="I92" s="1"/>
      <c r="J92" s="1"/>
      <c r="K92" s="1"/>
      <c r="L92" s="1"/>
      <c r="M92" s="1"/>
      <c r="N92" s="1"/>
      <c r="O92" s="1"/>
      <c r="P92" s="1"/>
      <c r="Q92" s="1"/>
      <c r="R92" s="1"/>
    </row>
    <row r="93" spans="1:27" ht="25.5" x14ac:dyDescent="0.2">
      <c r="A93" s="1218"/>
      <c r="B93" s="674" t="s">
        <v>895</v>
      </c>
      <c r="C93" s="675" t="s">
        <v>896</v>
      </c>
      <c r="D93" s="674" t="s">
        <v>895</v>
      </c>
      <c r="E93" s="675" t="s">
        <v>896</v>
      </c>
      <c r="F93" s="676" t="s">
        <v>895</v>
      </c>
      <c r="G93" s="677" t="s">
        <v>896</v>
      </c>
      <c r="H93" s="1"/>
      <c r="I93" s="1"/>
      <c r="J93" s="1"/>
      <c r="K93" s="1"/>
      <c r="L93" s="1"/>
      <c r="M93" s="1"/>
      <c r="N93" s="1"/>
      <c r="O93" s="1"/>
      <c r="P93" s="1"/>
      <c r="Q93" s="1"/>
      <c r="R93" s="1"/>
    </row>
    <row r="94" spans="1:27" x14ac:dyDescent="0.2">
      <c r="A94" s="678" t="s">
        <v>647</v>
      </c>
      <c r="B94" s="647"/>
      <c r="C94" s="648"/>
      <c r="D94" s="648"/>
      <c r="E94" s="648"/>
      <c r="F94" s="679">
        <f>B94+D94</f>
        <v>0</v>
      </c>
      <c r="G94" s="680">
        <f>D94+E94</f>
        <v>0</v>
      </c>
      <c r="H94" s="1"/>
      <c r="I94" s="1"/>
      <c r="J94" s="1"/>
      <c r="K94" s="1"/>
      <c r="L94" s="1"/>
      <c r="M94" s="1"/>
      <c r="N94" s="1"/>
      <c r="O94" s="1"/>
      <c r="P94" s="1"/>
      <c r="Q94" s="1"/>
      <c r="R94" s="1"/>
    </row>
    <row r="95" spans="1:27" x14ac:dyDescent="0.2">
      <c r="A95" s="681" t="s">
        <v>870</v>
      </c>
      <c r="B95" s="505"/>
      <c r="C95" s="649"/>
      <c r="D95" s="649"/>
      <c r="E95" s="649"/>
      <c r="F95" s="682">
        <f t="shared" ref="F95:F115" si="15">B95+D95</f>
        <v>0</v>
      </c>
      <c r="G95" s="683">
        <f t="shared" ref="G95:G115" si="16">D95+E95</f>
        <v>0</v>
      </c>
      <c r="H95" s="1"/>
      <c r="I95" s="1"/>
      <c r="J95" s="1"/>
      <c r="K95" s="1"/>
      <c r="L95" s="1"/>
      <c r="M95" s="1"/>
      <c r="N95" s="1"/>
      <c r="O95" s="1"/>
      <c r="P95" s="1"/>
      <c r="Q95" s="1"/>
      <c r="R95" s="1"/>
    </row>
    <row r="96" spans="1:27" x14ac:dyDescent="0.2">
      <c r="A96" s="681" t="s">
        <v>871</v>
      </c>
      <c r="B96" s="505"/>
      <c r="C96" s="649"/>
      <c r="D96" s="649"/>
      <c r="E96" s="649"/>
      <c r="F96" s="684">
        <f t="shared" si="15"/>
        <v>0</v>
      </c>
      <c r="G96" s="685">
        <f t="shared" si="16"/>
        <v>0</v>
      </c>
      <c r="H96" s="1"/>
      <c r="I96" s="1"/>
      <c r="J96" s="1"/>
      <c r="K96" s="1"/>
      <c r="L96" s="1"/>
      <c r="M96" s="1"/>
      <c r="N96" s="1"/>
      <c r="O96" s="1"/>
      <c r="P96" s="1"/>
      <c r="Q96" s="1"/>
      <c r="R96" s="1"/>
    </row>
    <row r="97" spans="1:18" x14ac:dyDescent="0.2">
      <c r="A97" s="681" t="s">
        <v>872</v>
      </c>
      <c r="B97" s="501"/>
      <c r="C97" s="642"/>
      <c r="D97" s="642"/>
      <c r="E97" s="642"/>
      <c r="F97" s="684">
        <f t="shared" si="15"/>
        <v>0</v>
      </c>
      <c r="G97" s="685">
        <f t="shared" si="16"/>
        <v>0</v>
      </c>
      <c r="H97" s="1"/>
      <c r="I97" s="1"/>
      <c r="J97" s="1"/>
      <c r="K97" s="1"/>
      <c r="L97" s="1"/>
      <c r="M97" s="1"/>
      <c r="N97" s="1"/>
      <c r="O97" s="1"/>
      <c r="P97" s="1"/>
      <c r="Q97" s="1"/>
      <c r="R97" s="1"/>
    </row>
    <row r="98" spans="1:18" x14ac:dyDescent="0.2">
      <c r="A98" s="681" t="s">
        <v>873</v>
      </c>
      <c r="B98" s="501"/>
      <c r="C98" s="642"/>
      <c r="D98" s="642"/>
      <c r="E98" s="642"/>
      <c r="F98" s="684">
        <f t="shared" si="15"/>
        <v>0</v>
      </c>
      <c r="G98" s="685">
        <f t="shared" si="16"/>
        <v>0</v>
      </c>
      <c r="H98" s="1"/>
      <c r="I98" s="1"/>
      <c r="J98" s="1"/>
      <c r="K98" s="1"/>
      <c r="L98" s="1"/>
      <c r="M98" s="1"/>
      <c r="N98" s="1"/>
      <c r="O98" s="1"/>
      <c r="P98" s="1"/>
      <c r="Q98" s="1"/>
      <c r="R98" s="1"/>
    </row>
    <row r="99" spans="1:18" x14ac:dyDescent="0.2">
      <c r="A99" s="681" t="s">
        <v>874</v>
      </c>
      <c r="B99" s="501"/>
      <c r="C99" s="642"/>
      <c r="D99" s="642">
        <v>1</v>
      </c>
      <c r="E99" s="642">
        <v>0</v>
      </c>
      <c r="F99" s="684">
        <f t="shared" si="15"/>
        <v>1</v>
      </c>
      <c r="G99" s="685">
        <f t="shared" si="16"/>
        <v>1</v>
      </c>
      <c r="H99" s="1"/>
      <c r="I99" s="1"/>
      <c r="J99" s="1"/>
      <c r="K99" s="1"/>
      <c r="L99" s="1"/>
      <c r="M99" s="1"/>
      <c r="N99" s="1"/>
      <c r="O99" s="1"/>
      <c r="P99" s="1"/>
      <c r="Q99" s="1"/>
      <c r="R99" s="1"/>
    </row>
    <row r="100" spans="1:18" x14ac:dyDescent="0.2">
      <c r="A100" s="681" t="s">
        <v>875</v>
      </c>
      <c r="B100" s="501"/>
      <c r="C100" s="642"/>
      <c r="D100" s="642"/>
      <c r="E100" s="642"/>
      <c r="F100" s="684">
        <f t="shared" si="15"/>
        <v>0</v>
      </c>
      <c r="G100" s="685">
        <f t="shared" si="16"/>
        <v>0</v>
      </c>
      <c r="H100" s="1"/>
      <c r="I100" s="1"/>
      <c r="J100" s="1"/>
      <c r="K100" s="1"/>
      <c r="L100" s="1"/>
      <c r="M100" s="1"/>
      <c r="N100" s="1"/>
      <c r="O100" s="1"/>
      <c r="P100" s="1"/>
      <c r="Q100" s="1"/>
      <c r="R100" s="1"/>
    </row>
    <row r="101" spans="1:18" x14ac:dyDescent="0.2">
      <c r="A101" s="681" t="s">
        <v>876</v>
      </c>
      <c r="B101" s="501"/>
      <c r="C101" s="642"/>
      <c r="D101" s="642"/>
      <c r="E101" s="642"/>
      <c r="F101" s="684">
        <f t="shared" si="15"/>
        <v>0</v>
      </c>
      <c r="G101" s="685">
        <f t="shared" si="16"/>
        <v>0</v>
      </c>
      <c r="H101" s="1"/>
      <c r="I101" s="1"/>
      <c r="J101" s="1"/>
      <c r="K101" s="1"/>
      <c r="L101" s="1"/>
      <c r="M101" s="1"/>
      <c r="N101" s="1"/>
      <c r="O101" s="1"/>
      <c r="P101" s="1"/>
      <c r="Q101" s="1"/>
      <c r="R101" s="1"/>
    </row>
    <row r="102" spans="1:18" x14ac:dyDescent="0.2">
      <c r="A102" s="681" t="s">
        <v>877</v>
      </c>
      <c r="B102" s="501"/>
      <c r="C102" s="642"/>
      <c r="D102" s="642"/>
      <c r="E102" s="642"/>
      <c r="F102" s="684">
        <f t="shared" si="15"/>
        <v>0</v>
      </c>
      <c r="G102" s="685">
        <f t="shared" si="16"/>
        <v>0</v>
      </c>
      <c r="H102" s="1"/>
      <c r="I102" s="1"/>
      <c r="J102" s="1"/>
      <c r="K102" s="1"/>
      <c r="L102" s="1"/>
      <c r="M102" s="1"/>
      <c r="N102" s="1"/>
      <c r="O102" s="1"/>
      <c r="P102" s="1"/>
      <c r="Q102" s="1"/>
      <c r="R102" s="1"/>
    </row>
    <row r="103" spans="1:18" x14ac:dyDescent="0.2">
      <c r="A103" s="681" t="s">
        <v>878</v>
      </c>
      <c r="B103" s="501"/>
      <c r="C103" s="642"/>
      <c r="D103" s="642"/>
      <c r="E103" s="642"/>
      <c r="F103" s="684">
        <f t="shared" si="15"/>
        <v>0</v>
      </c>
      <c r="G103" s="685">
        <f t="shared" si="16"/>
        <v>0</v>
      </c>
      <c r="H103" s="1"/>
      <c r="I103" s="1"/>
      <c r="J103" s="1"/>
      <c r="K103" s="1"/>
      <c r="L103" s="1"/>
      <c r="M103" s="1"/>
      <c r="N103" s="1"/>
      <c r="O103" s="1"/>
      <c r="P103" s="1"/>
      <c r="Q103" s="1"/>
      <c r="R103" s="1"/>
    </row>
    <row r="104" spans="1:18" x14ac:dyDescent="0.2">
      <c r="A104" s="681" t="s">
        <v>879</v>
      </c>
      <c r="B104" s="501"/>
      <c r="C104" s="642"/>
      <c r="D104" s="642"/>
      <c r="E104" s="642"/>
      <c r="F104" s="684">
        <f t="shared" si="15"/>
        <v>0</v>
      </c>
      <c r="G104" s="685">
        <f t="shared" si="16"/>
        <v>0</v>
      </c>
      <c r="H104" s="1"/>
      <c r="I104" s="1"/>
      <c r="J104" s="1"/>
      <c r="K104" s="1"/>
      <c r="L104" s="1"/>
      <c r="M104" s="1"/>
      <c r="N104" s="1"/>
      <c r="O104" s="1"/>
      <c r="P104" s="1"/>
      <c r="Q104" s="1"/>
      <c r="R104" s="1"/>
    </row>
    <row r="105" spans="1:18" x14ac:dyDescent="0.2">
      <c r="A105" s="681" t="s">
        <v>880</v>
      </c>
      <c r="B105" s="501"/>
      <c r="C105" s="642"/>
      <c r="D105" s="642"/>
      <c r="E105" s="642"/>
      <c r="F105" s="684">
        <f t="shared" si="15"/>
        <v>0</v>
      </c>
      <c r="G105" s="685">
        <f t="shared" si="16"/>
        <v>0</v>
      </c>
      <c r="H105" s="1"/>
      <c r="I105" s="1"/>
      <c r="J105" s="1"/>
      <c r="K105" s="1"/>
      <c r="L105" s="1"/>
      <c r="M105" s="1"/>
      <c r="N105" s="1"/>
      <c r="O105" s="1"/>
      <c r="P105" s="1"/>
      <c r="Q105" s="1"/>
      <c r="R105" s="1"/>
    </row>
    <row r="106" spans="1:18" x14ac:dyDescent="0.2">
      <c r="A106" s="681" t="s">
        <v>881</v>
      </c>
      <c r="B106" s="501"/>
      <c r="C106" s="642"/>
      <c r="D106" s="642"/>
      <c r="E106" s="642"/>
      <c r="F106" s="684">
        <f t="shared" si="15"/>
        <v>0</v>
      </c>
      <c r="G106" s="685">
        <f t="shared" si="16"/>
        <v>0</v>
      </c>
      <c r="H106" s="1"/>
      <c r="I106" s="1"/>
      <c r="J106" s="1"/>
      <c r="K106" s="1"/>
      <c r="L106" s="1"/>
      <c r="M106" s="1"/>
      <c r="N106" s="1"/>
      <c r="O106" s="1"/>
      <c r="P106" s="1"/>
      <c r="Q106" s="1"/>
      <c r="R106" s="1"/>
    </row>
    <row r="107" spans="1:18" x14ac:dyDescent="0.2">
      <c r="A107" s="681" t="s">
        <v>882</v>
      </c>
      <c r="B107" s="501"/>
      <c r="C107" s="642"/>
      <c r="D107" s="642"/>
      <c r="E107" s="642"/>
      <c r="F107" s="684">
        <f t="shared" si="15"/>
        <v>0</v>
      </c>
      <c r="G107" s="685">
        <f t="shared" si="16"/>
        <v>0</v>
      </c>
      <c r="H107" s="1"/>
      <c r="I107" s="1"/>
      <c r="J107" s="1"/>
      <c r="K107" s="1"/>
      <c r="L107" s="1"/>
      <c r="M107" s="1"/>
      <c r="N107" s="1"/>
      <c r="O107" s="1"/>
      <c r="P107" s="1"/>
      <c r="Q107" s="1"/>
      <c r="R107" s="1"/>
    </row>
    <row r="108" spans="1:18" x14ac:dyDescent="0.2">
      <c r="A108" s="686" t="s">
        <v>883</v>
      </c>
      <c r="B108" s="502">
        <f>SUM(B95:B107)</f>
        <v>0</v>
      </c>
      <c r="C108" s="644">
        <f t="shared" ref="C108:E108" si="17">SUM(C95:C107)</f>
        <v>0</v>
      </c>
      <c r="D108" s="644">
        <f t="shared" si="17"/>
        <v>1</v>
      </c>
      <c r="E108" s="644">
        <f t="shared" si="17"/>
        <v>0</v>
      </c>
      <c r="F108" s="687">
        <f t="shared" si="15"/>
        <v>1</v>
      </c>
      <c r="G108" s="688">
        <f t="shared" si="16"/>
        <v>1</v>
      </c>
      <c r="H108" s="1"/>
      <c r="I108" s="1"/>
      <c r="J108" s="1"/>
      <c r="K108" s="1"/>
      <c r="L108" s="1"/>
      <c r="M108" s="1"/>
      <c r="N108" s="1"/>
      <c r="O108" s="1"/>
      <c r="P108" s="1"/>
      <c r="Q108" s="1"/>
      <c r="R108" s="1"/>
    </row>
    <row r="109" spans="1:18" x14ac:dyDescent="0.2">
      <c r="A109" s="681" t="s">
        <v>884</v>
      </c>
      <c r="B109" s="501"/>
      <c r="C109" s="642"/>
      <c r="D109" s="642"/>
      <c r="E109" s="642"/>
      <c r="F109" s="682">
        <f t="shared" si="15"/>
        <v>0</v>
      </c>
      <c r="G109" s="683">
        <f t="shared" si="16"/>
        <v>0</v>
      </c>
      <c r="H109" s="1"/>
      <c r="I109" s="1"/>
      <c r="J109" s="1"/>
      <c r="K109" s="1"/>
      <c r="L109" s="1"/>
      <c r="M109" s="1"/>
      <c r="N109" s="1"/>
      <c r="O109" s="1"/>
      <c r="P109" s="1"/>
      <c r="Q109" s="1"/>
      <c r="R109" s="1"/>
    </row>
    <row r="110" spans="1:18" x14ac:dyDescent="0.2">
      <c r="A110" s="681" t="s">
        <v>885</v>
      </c>
      <c r="B110" s="505"/>
      <c r="C110" s="649"/>
      <c r="D110" s="649"/>
      <c r="E110" s="649"/>
      <c r="F110" s="684">
        <f t="shared" si="15"/>
        <v>0</v>
      </c>
      <c r="G110" s="685">
        <f t="shared" si="16"/>
        <v>0</v>
      </c>
      <c r="H110" s="1"/>
      <c r="I110" s="1"/>
      <c r="J110" s="1"/>
      <c r="K110" s="1"/>
      <c r="L110" s="1"/>
      <c r="M110" s="1"/>
      <c r="N110" s="1"/>
      <c r="O110" s="1"/>
      <c r="P110" s="1"/>
      <c r="Q110" s="1"/>
      <c r="R110" s="1"/>
    </row>
    <row r="111" spans="1:18" x14ac:dyDescent="0.2">
      <c r="A111" s="681" t="s">
        <v>886</v>
      </c>
      <c r="B111" s="501"/>
      <c r="C111" s="642"/>
      <c r="D111" s="642"/>
      <c r="E111" s="642"/>
      <c r="F111" s="684">
        <f t="shared" si="15"/>
        <v>0</v>
      </c>
      <c r="G111" s="685">
        <f t="shared" si="16"/>
        <v>0</v>
      </c>
      <c r="H111" s="1"/>
      <c r="I111" s="1"/>
      <c r="J111" s="1"/>
      <c r="K111" s="1"/>
      <c r="L111" s="1"/>
      <c r="M111" s="1"/>
      <c r="N111" s="1"/>
      <c r="O111" s="1"/>
      <c r="P111" s="1"/>
      <c r="Q111" s="1"/>
      <c r="R111" s="1"/>
    </row>
    <row r="112" spans="1:18" x14ac:dyDescent="0.2">
      <c r="A112" s="681" t="s">
        <v>887</v>
      </c>
      <c r="B112" s="501"/>
      <c r="C112" s="642"/>
      <c r="D112" s="642"/>
      <c r="E112" s="642"/>
      <c r="F112" s="684">
        <f t="shared" si="15"/>
        <v>0</v>
      </c>
      <c r="G112" s="685">
        <f t="shared" si="16"/>
        <v>0</v>
      </c>
      <c r="H112" s="1"/>
      <c r="I112" s="1"/>
      <c r="J112" s="1"/>
      <c r="K112" s="1"/>
      <c r="L112" s="1"/>
      <c r="M112" s="1"/>
      <c r="N112" s="1"/>
      <c r="O112" s="1"/>
      <c r="P112" s="1"/>
      <c r="Q112" s="1"/>
      <c r="R112" s="1"/>
    </row>
    <row r="113" spans="1:18" x14ac:dyDescent="0.2">
      <c r="A113" s="681" t="s">
        <v>888</v>
      </c>
      <c r="B113" s="501"/>
      <c r="C113" s="642"/>
      <c r="D113" s="642"/>
      <c r="E113" s="642"/>
      <c r="F113" s="684">
        <f t="shared" si="15"/>
        <v>0</v>
      </c>
      <c r="G113" s="685">
        <f t="shared" si="16"/>
        <v>0</v>
      </c>
      <c r="H113" s="1"/>
      <c r="I113" s="1"/>
      <c r="J113" s="1"/>
      <c r="K113" s="1"/>
      <c r="L113" s="1"/>
      <c r="M113" s="1"/>
      <c r="N113" s="1"/>
      <c r="O113" s="1"/>
      <c r="P113" s="1"/>
      <c r="Q113" s="1"/>
      <c r="R113" s="1"/>
    </row>
    <row r="114" spans="1:18" x14ac:dyDescent="0.2">
      <c r="A114" s="686" t="s">
        <v>889</v>
      </c>
      <c r="B114" s="502">
        <f>SUM(B109:B113)</f>
        <v>0</v>
      </c>
      <c r="C114" s="669">
        <f t="shared" ref="C114:E114" si="18">SUM(C109:C113)</f>
        <v>0</v>
      </c>
      <c r="D114" s="669">
        <f t="shared" si="18"/>
        <v>0</v>
      </c>
      <c r="E114" s="669">
        <f t="shared" si="18"/>
        <v>0</v>
      </c>
      <c r="F114" s="687">
        <f t="shared" si="15"/>
        <v>0</v>
      </c>
      <c r="G114" s="688">
        <f t="shared" si="16"/>
        <v>0</v>
      </c>
      <c r="H114" s="1"/>
      <c r="I114" s="1"/>
      <c r="J114" s="1"/>
      <c r="K114" s="1"/>
      <c r="L114" s="1"/>
      <c r="M114" s="1"/>
      <c r="N114" s="1"/>
      <c r="O114" s="1"/>
      <c r="P114" s="1"/>
      <c r="Q114" s="1"/>
      <c r="R114" s="1"/>
    </row>
    <row r="115" spans="1:18" ht="13.5" thickBot="1" x14ac:dyDescent="0.25">
      <c r="A115" s="689" t="s">
        <v>34</v>
      </c>
      <c r="B115" s="690">
        <f>B114+B108+B94</f>
        <v>0</v>
      </c>
      <c r="C115" s="691">
        <f t="shared" ref="C115:E115" si="19">C114+C108+C94</f>
        <v>0</v>
      </c>
      <c r="D115" s="691">
        <f t="shared" si="19"/>
        <v>1</v>
      </c>
      <c r="E115" s="690">
        <f t="shared" si="19"/>
        <v>0</v>
      </c>
      <c r="F115" s="696">
        <f t="shared" si="15"/>
        <v>1</v>
      </c>
      <c r="G115" s="698">
        <f t="shared" si="16"/>
        <v>1</v>
      </c>
      <c r="H115" s="1"/>
      <c r="I115" s="1"/>
      <c r="J115" s="1"/>
      <c r="K115" s="1"/>
      <c r="L115" s="1"/>
      <c r="M115" s="1"/>
      <c r="N115" s="1"/>
      <c r="O115" s="1"/>
      <c r="P115" s="1"/>
      <c r="Q115" s="1"/>
      <c r="R115" s="1"/>
    </row>
    <row r="116" spans="1:18" ht="13.5" thickTop="1" x14ac:dyDescent="0.2">
      <c r="A116" s="1220" t="s">
        <v>897</v>
      </c>
      <c r="B116" s="1220"/>
      <c r="C116" s="1220"/>
      <c r="D116" s="1220"/>
      <c r="E116" s="1220"/>
      <c r="F116" s="1220"/>
      <c r="G116" s="1220"/>
      <c r="H116" s="1220"/>
      <c r="I116" s="1220"/>
      <c r="J116" s="1220"/>
      <c r="K116" s="1220"/>
      <c r="L116" s="1220"/>
      <c r="M116" s="1220"/>
      <c r="N116" s="1220"/>
      <c r="O116" s="1220"/>
      <c r="P116" s="1220"/>
      <c r="Q116" s="1220"/>
      <c r="R116" s="1220"/>
    </row>
    <row r="117" spans="1:18" x14ac:dyDescent="0.2">
      <c r="A117" s="1"/>
      <c r="B117" s="1"/>
      <c r="C117" s="1"/>
      <c r="D117" s="1"/>
      <c r="E117" s="1"/>
      <c r="F117" s="1"/>
      <c r="G117" s="1"/>
      <c r="H117" s="1"/>
      <c r="I117" s="1"/>
      <c r="J117" s="1"/>
      <c r="K117" s="1"/>
      <c r="L117" s="1"/>
      <c r="M117" s="1"/>
      <c r="N117" s="1"/>
      <c r="O117" s="1"/>
      <c r="P117" s="1"/>
      <c r="Q117" s="1"/>
      <c r="R117" s="1"/>
    </row>
  </sheetData>
  <mergeCells count="58">
    <mergeCell ref="A116:R116"/>
    <mergeCell ref="X63:Y63"/>
    <mergeCell ref="Z63:AA63"/>
    <mergeCell ref="A87:R87"/>
    <mergeCell ref="A90:N90"/>
    <mergeCell ref="A91:N91"/>
    <mergeCell ref="A92:A93"/>
    <mergeCell ref="B92:C92"/>
    <mergeCell ref="D92:E92"/>
    <mergeCell ref="F92:G92"/>
    <mergeCell ref="L63:M63"/>
    <mergeCell ref="N63:O63"/>
    <mergeCell ref="P63:Q63"/>
    <mergeCell ref="R63:S63"/>
    <mergeCell ref="T63:U63"/>
    <mergeCell ref="V63:W63"/>
    <mergeCell ref="Z34:AA34"/>
    <mergeCell ref="A58:R58"/>
    <mergeCell ref="A61:N61"/>
    <mergeCell ref="A62:N62"/>
    <mergeCell ref="A63:A64"/>
    <mergeCell ref="B63:C63"/>
    <mergeCell ref="D63:E63"/>
    <mergeCell ref="F63:G63"/>
    <mergeCell ref="H63:I63"/>
    <mergeCell ref="J63:K63"/>
    <mergeCell ref="N34:O34"/>
    <mergeCell ref="P34:Q34"/>
    <mergeCell ref="R34:S34"/>
    <mergeCell ref="T34:U34"/>
    <mergeCell ref="V34:W34"/>
    <mergeCell ref="X34:Y34"/>
    <mergeCell ref="A29:R29"/>
    <mergeCell ref="A32:N32"/>
    <mergeCell ref="A33:N33"/>
    <mergeCell ref="A34:A35"/>
    <mergeCell ref="B34:C34"/>
    <mergeCell ref="D34:E34"/>
    <mergeCell ref="F34:G34"/>
    <mergeCell ref="H34:I34"/>
    <mergeCell ref="J34:K34"/>
    <mergeCell ref="L34:M34"/>
    <mergeCell ref="Z5:AA5"/>
    <mergeCell ref="A3:N3"/>
    <mergeCell ref="A4:N4"/>
    <mergeCell ref="A5:A6"/>
    <mergeCell ref="B5:C5"/>
    <mergeCell ref="D5:E5"/>
    <mergeCell ref="F5:G5"/>
    <mergeCell ref="H5:I5"/>
    <mergeCell ref="J5:K5"/>
    <mergeCell ref="L5:M5"/>
    <mergeCell ref="N5:O5"/>
    <mergeCell ref="P5:Q5"/>
    <mergeCell ref="R5:S5"/>
    <mergeCell ref="T5:U5"/>
    <mergeCell ref="V5:W5"/>
    <mergeCell ref="X5:Y5"/>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pageSetUpPr fitToPage="1"/>
  </sheetPr>
  <dimension ref="A1:Q154"/>
  <sheetViews>
    <sheetView zoomScale="80" zoomScaleNormal="80" workbookViewId="0">
      <selection activeCell="Q14" sqref="Q14"/>
    </sheetView>
  </sheetViews>
  <sheetFormatPr baseColWidth="10" defaultRowHeight="12.75" x14ac:dyDescent="0.2"/>
  <cols>
    <col min="1" max="1" width="10" style="573" customWidth="1"/>
    <col min="2" max="2" width="48.5703125" style="526" customWidth="1"/>
    <col min="3" max="4" width="13.85546875" style="574" bestFit="1" customWidth="1"/>
    <col min="5" max="6" width="13.85546875" style="526" bestFit="1" customWidth="1"/>
    <col min="7" max="7" width="11.140625" style="526" customWidth="1"/>
    <col min="8" max="8" width="13.85546875" style="526" bestFit="1" customWidth="1"/>
    <col min="9" max="9" width="12.85546875" style="526" customWidth="1"/>
    <col min="10" max="10" width="12.28515625" style="526" bestFit="1" customWidth="1"/>
    <col min="11" max="11" width="12.85546875" style="526" bestFit="1" customWidth="1"/>
    <col min="12" max="12" width="9.85546875" style="526" bestFit="1" customWidth="1"/>
    <col min="13" max="13" width="12" style="526" bestFit="1" customWidth="1"/>
    <col min="14" max="14" width="11.28515625" style="526" bestFit="1" customWidth="1"/>
    <col min="15" max="15" width="13.5703125" style="538" bestFit="1" customWidth="1"/>
    <col min="16" max="16384" width="11.42578125" style="526"/>
  </cols>
  <sheetData>
    <row r="1" spans="1:16" ht="18" customHeight="1" x14ac:dyDescent="0.2">
      <c r="A1" s="522"/>
      <c r="B1" s="523" t="s">
        <v>9</v>
      </c>
      <c r="C1" s="524"/>
      <c r="D1" s="524"/>
      <c r="E1" s="523"/>
      <c r="F1" s="523"/>
      <c r="G1" s="523"/>
      <c r="H1" s="523"/>
      <c r="I1" s="523"/>
      <c r="J1" s="523"/>
      <c r="K1" s="523"/>
      <c r="L1" s="523"/>
      <c r="M1" s="523"/>
      <c r="N1" s="523"/>
      <c r="O1" s="525"/>
      <c r="P1" s="523"/>
    </row>
    <row r="2" spans="1:16" x14ac:dyDescent="0.2">
      <c r="A2" s="522"/>
      <c r="B2" s="527" t="s">
        <v>842</v>
      </c>
      <c r="C2" s="528"/>
      <c r="D2" s="528"/>
      <c r="E2" s="529"/>
      <c r="F2" s="529"/>
      <c r="G2" s="529"/>
      <c r="H2" s="529"/>
      <c r="I2" s="529"/>
      <c r="J2" s="529"/>
      <c r="K2" s="529"/>
      <c r="L2" s="529"/>
      <c r="M2" s="529"/>
      <c r="N2" s="529"/>
      <c r="O2" s="530"/>
      <c r="P2" s="523"/>
    </row>
    <row r="3" spans="1:16" x14ac:dyDescent="0.2">
      <c r="A3" s="522"/>
      <c r="B3" s="527" t="s">
        <v>576</v>
      </c>
      <c r="C3" s="528"/>
      <c r="D3" s="528"/>
      <c r="E3" s="529"/>
      <c r="F3" s="529"/>
      <c r="G3" s="529"/>
      <c r="H3" s="529"/>
      <c r="I3" s="529"/>
      <c r="J3" s="529"/>
      <c r="K3" s="529"/>
      <c r="L3" s="529"/>
      <c r="M3" s="529"/>
      <c r="N3" s="529"/>
      <c r="O3" s="530"/>
      <c r="P3" s="523"/>
    </row>
    <row r="4" spans="1:16" ht="13.5" thickBot="1" x14ac:dyDescent="0.25">
      <c r="A4" s="522"/>
      <c r="B4" s="531"/>
      <c r="C4" s="532"/>
      <c r="D4" s="532"/>
      <c r="E4" s="531"/>
      <c r="F4" s="531"/>
      <c r="G4" s="531"/>
      <c r="H4" s="531"/>
      <c r="I4" s="531"/>
      <c r="J4" s="531"/>
      <c r="K4" s="531"/>
      <c r="L4" s="531"/>
      <c r="M4" s="531"/>
      <c r="N4" s="531"/>
      <c r="O4" s="533"/>
      <c r="P4" s="523"/>
    </row>
    <row r="5" spans="1:16" s="535" customFormat="1" ht="20.25" customHeight="1" thickTop="1" thickBot="1" x14ac:dyDescent="0.25">
      <c r="A5" s="700" t="s">
        <v>901</v>
      </c>
      <c r="B5" s="701" t="s">
        <v>776</v>
      </c>
      <c r="C5" s="702" t="s">
        <v>843</v>
      </c>
      <c r="D5" s="702" t="s">
        <v>844</v>
      </c>
      <c r="E5" s="702" t="s">
        <v>845</v>
      </c>
      <c r="F5" s="702" t="s">
        <v>846</v>
      </c>
      <c r="G5" s="702" t="s">
        <v>847</v>
      </c>
      <c r="H5" s="702" t="s">
        <v>866</v>
      </c>
      <c r="I5" s="702" t="s">
        <v>5</v>
      </c>
      <c r="J5" s="702" t="s">
        <v>6</v>
      </c>
      <c r="K5" s="702" t="s">
        <v>7</v>
      </c>
      <c r="L5" s="702" t="s">
        <v>8</v>
      </c>
      <c r="M5" s="702" t="s">
        <v>11</v>
      </c>
      <c r="N5" s="702" t="s">
        <v>12</v>
      </c>
      <c r="O5" s="703" t="s">
        <v>13</v>
      </c>
      <c r="P5" s="534"/>
    </row>
    <row r="6" spans="1:16" s="538" customFormat="1" ht="13.5" thickTop="1" x14ac:dyDescent="0.2">
      <c r="A6" s="537">
        <v>30100</v>
      </c>
      <c r="B6" s="537" t="s">
        <v>805</v>
      </c>
      <c r="C6" s="1255">
        <v>372749</v>
      </c>
      <c r="D6" s="1255">
        <v>357332</v>
      </c>
      <c r="E6" s="1255">
        <v>358300</v>
      </c>
      <c r="F6" s="1255">
        <v>370574</v>
      </c>
      <c r="G6" s="1254">
        <v>373872</v>
      </c>
      <c r="H6" s="1254">
        <v>371601</v>
      </c>
      <c r="I6" s="1254">
        <v>376999</v>
      </c>
      <c r="J6" s="1254"/>
      <c r="K6" s="1254"/>
      <c r="L6" s="704"/>
      <c r="M6" s="704"/>
      <c r="N6" s="704"/>
      <c r="O6" s="705">
        <f>AVERAGE(C6:N6)</f>
        <v>368775.28571428574</v>
      </c>
      <c r="P6" s="1262"/>
    </row>
    <row r="7" spans="1:16" ht="15" customHeight="1" x14ac:dyDescent="0.2">
      <c r="A7" s="706">
        <v>10106</v>
      </c>
      <c r="B7" s="539" t="s">
        <v>655</v>
      </c>
      <c r="C7" s="1256">
        <v>66231</v>
      </c>
      <c r="D7" s="1256">
        <v>57654</v>
      </c>
      <c r="E7" s="1257">
        <v>61583</v>
      </c>
      <c r="F7" s="1257">
        <v>65396</v>
      </c>
      <c r="G7" s="1250">
        <v>89000</v>
      </c>
      <c r="H7" s="1250">
        <v>83101</v>
      </c>
      <c r="I7" s="1250">
        <v>77785</v>
      </c>
      <c r="J7" s="1250">
        <v>48418</v>
      </c>
      <c r="K7" s="1250">
        <v>67399</v>
      </c>
      <c r="L7" s="540"/>
      <c r="M7" s="540"/>
      <c r="N7" s="540"/>
      <c r="O7" s="541">
        <f t="shared" ref="O7:O70" si="0">AVERAGE(C7:N7)</f>
        <v>68507.444444444438</v>
      </c>
      <c r="P7" s="1262"/>
    </row>
    <row r="8" spans="1:16" x14ac:dyDescent="0.2">
      <c r="A8" s="707">
        <v>10102</v>
      </c>
      <c r="B8" s="542" t="s">
        <v>656</v>
      </c>
      <c r="C8" s="1258">
        <v>295484</v>
      </c>
      <c r="D8" s="1258">
        <v>277459</v>
      </c>
      <c r="E8" s="1259">
        <v>281930</v>
      </c>
      <c r="F8" s="1259">
        <v>292958</v>
      </c>
      <c r="G8" s="1251">
        <v>297742</v>
      </c>
      <c r="H8" s="1251">
        <v>374345</v>
      </c>
      <c r="I8" s="1251">
        <v>346312</v>
      </c>
      <c r="J8" s="1251">
        <v>107321</v>
      </c>
      <c r="K8" s="1251">
        <v>210898</v>
      </c>
      <c r="L8" s="543"/>
      <c r="M8" s="543"/>
      <c r="N8" s="543"/>
      <c r="O8" s="544">
        <f t="shared" si="0"/>
        <v>276049.88888888888</v>
      </c>
      <c r="P8" s="1262"/>
    </row>
    <row r="9" spans="1:16" x14ac:dyDescent="0.2">
      <c r="A9" s="707">
        <v>10103</v>
      </c>
      <c r="B9" s="542" t="s">
        <v>657</v>
      </c>
      <c r="C9" s="1258">
        <v>31339</v>
      </c>
      <c r="D9" s="1258">
        <v>27656</v>
      </c>
      <c r="E9" s="1259">
        <v>26465</v>
      </c>
      <c r="F9" s="1259">
        <v>26576</v>
      </c>
      <c r="G9" s="1251">
        <v>29120</v>
      </c>
      <c r="H9" s="1251">
        <v>29879</v>
      </c>
      <c r="I9" s="1251">
        <v>28820</v>
      </c>
      <c r="J9" s="1251">
        <v>28503</v>
      </c>
      <c r="K9" s="1251">
        <v>28262</v>
      </c>
      <c r="L9" s="543"/>
      <c r="M9" s="543"/>
      <c r="N9" s="543"/>
      <c r="O9" s="544">
        <f t="shared" si="0"/>
        <v>28513.333333333332</v>
      </c>
      <c r="P9" s="1262"/>
    </row>
    <row r="10" spans="1:16" x14ac:dyDescent="0.2">
      <c r="A10" s="707">
        <v>10101</v>
      </c>
      <c r="B10" s="542" t="s">
        <v>658</v>
      </c>
      <c r="C10" s="1258">
        <v>91913</v>
      </c>
      <c r="D10" s="1258">
        <v>88164</v>
      </c>
      <c r="E10" s="1259">
        <v>89181</v>
      </c>
      <c r="F10" s="1259">
        <v>89378</v>
      </c>
      <c r="G10" s="1251">
        <v>111176</v>
      </c>
      <c r="H10" s="1251">
        <v>134604</v>
      </c>
      <c r="I10" s="1251">
        <v>115719</v>
      </c>
      <c r="J10" s="1251">
        <v>80109</v>
      </c>
      <c r="K10" s="1251">
        <v>90747</v>
      </c>
      <c r="L10" s="543"/>
      <c r="M10" s="543"/>
      <c r="N10" s="543"/>
      <c r="O10" s="544">
        <f t="shared" si="0"/>
        <v>98999</v>
      </c>
      <c r="P10" s="1262"/>
    </row>
    <row r="11" spans="1:16" x14ac:dyDescent="0.2">
      <c r="A11" s="707">
        <v>10105</v>
      </c>
      <c r="B11" s="545" t="s">
        <v>659</v>
      </c>
      <c r="C11" s="1260">
        <v>179980</v>
      </c>
      <c r="D11" s="1260">
        <v>187324</v>
      </c>
      <c r="E11" s="1261">
        <v>184118</v>
      </c>
      <c r="F11" s="1261">
        <v>170885</v>
      </c>
      <c r="G11" s="1252">
        <v>240869</v>
      </c>
      <c r="H11" s="1252">
        <v>222758</v>
      </c>
      <c r="I11" s="1252">
        <v>232072</v>
      </c>
      <c r="J11" s="1252">
        <v>35398</v>
      </c>
      <c r="K11" s="1252">
        <v>170070</v>
      </c>
      <c r="L11" s="546"/>
      <c r="M11" s="546"/>
      <c r="N11" s="546"/>
      <c r="O11" s="547">
        <f t="shared" si="0"/>
        <v>180386</v>
      </c>
      <c r="P11" s="1262"/>
    </row>
    <row r="12" spans="1:16" s="538" customFormat="1" x14ac:dyDescent="0.2">
      <c r="A12" s="548"/>
      <c r="B12" s="548" t="s">
        <v>91</v>
      </c>
      <c r="C12" s="1253">
        <f>SUM(C7:C11)</f>
        <v>664947</v>
      </c>
      <c r="D12" s="1253">
        <f t="shared" ref="D12:K12" si="1">SUM(D7:D11)</f>
        <v>638257</v>
      </c>
      <c r="E12" s="1253">
        <f t="shared" si="1"/>
        <v>643277</v>
      </c>
      <c r="F12" s="1253">
        <f t="shared" si="1"/>
        <v>645193</v>
      </c>
      <c r="G12" s="1253">
        <f t="shared" si="1"/>
        <v>767907</v>
      </c>
      <c r="H12" s="1253">
        <f t="shared" si="1"/>
        <v>844687</v>
      </c>
      <c r="I12" s="1253">
        <f t="shared" si="1"/>
        <v>800708</v>
      </c>
      <c r="J12" s="1253">
        <f t="shared" si="1"/>
        <v>299749</v>
      </c>
      <c r="K12" s="1253">
        <f t="shared" si="1"/>
        <v>567376</v>
      </c>
      <c r="L12" s="549"/>
      <c r="M12" s="549"/>
      <c r="N12" s="549"/>
      <c r="O12" s="550">
        <f t="shared" si="0"/>
        <v>652455.66666666663</v>
      </c>
      <c r="P12" s="1262"/>
    </row>
    <row r="13" spans="1:16" s="538" customFormat="1" x14ac:dyDescent="0.2">
      <c r="A13" s="551">
        <v>41002</v>
      </c>
      <c r="B13" s="551" t="s">
        <v>660</v>
      </c>
      <c r="C13" s="552">
        <v>3972</v>
      </c>
      <c r="D13" s="552">
        <v>3118</v>
      </c>
      <c r="E13" s="552">
        <v>3538</v>
      </c>
      <c r="F13" s="549">
        <v>3940</v>
      </c>
      <c r="G13" s="549">
        <v>2685</v>
      </c>
      <c r="H13" s="549">
        <v>4058</v>
      </c>
      <c r="I13" s="549">
        <v>4651</v>
      </c>
      <c r="J13" s="549">
        <v>2989</v>
      </c>
      <c r="K13" s="1253">
        <v>2974</v>
      </c>
      <c r="L13" s="549"/>
      <c r="M13" s="549"/>
      <c r="N13" s="549"/>
      <c r="O13" s="550">
        <f t="shared" si="0"/>
        <v>3547.2222222222222</v>
      </c>
      <c r="P13" s="1262"/>
    </row>
    <row r="14" spans="1:16" s="538" customFormat="1" ht="25.5" x14ac:dyDescent="0.2">
      <c r="A14" s="548">
        <v>80101</v>
      </c>
      <c r="B14" s="548" t="s">
        <v>661</v>
      </c>
      <c r="C14" s="549">
        <v>8832</v>
      </c>
      <c r="D14" s="549">
        <v>10616</v>
      </c>
      <c r="E14" s="549">
        <v>5166</v>
      </c>
      <c r="F14" s="549">
        <v>5249</v>
      </c>
      <c r="G14" s="549">
        <v>10342</v>
      </c>
      <c r="H14" s="549">
        <v>6431</v>
      </c>
      <c r="I14" s="549">
        <v>4860</v>
      </c>
      <c r="J14" s="549">
        <v>4699</v>
      </c>
      <c r="K14" s="1253">
        <v>7524</v>
      </c>
      <c r="L14" s="549"/>
      <c r="M14" s="549"/>
      <c r="N14" s="549"/>
      <c r="O14" s="550">
        <f t="shared" si="0"/>
        <v>7079.8888888888887</v>
      </c>
      <c r="P14" s="1262"/>
    </row>
    <row r="15" spans="1:16" x14ac:dyDescent="0.2">
      <c r="A15" s="708">
        <v>60101</v>
      </c>
      <c r="B15" s="553" t="s">
        <v>715</v>
      </c>
      <c r="C15" s="543">
        <v>1357</v>
      </c>
      <c r="D15" s="543">
        <v>1366</v>
      </c>
      <c r="E15" s="543">
        <v>1438</v>
      </c>
      <c r="F15" s="543">
        <v>1538</v>
      </c>
      <c r="G15" s="543">
        <v>1563</v>
      </c>
      <c r="H15" s="543">
        <v>1543</v>
      </c>
      <c r="I15" s="543">
        <v>1256</v>
      </c>
      <c r="J15" s="543">
        <v>1577</v>
      </c>
      <c r="K15" s="1251">
        <v>0</v>
      </c>
      <c r="L15" s="543"/>
      <c r="M15" s="543"/>
      <c r="N15" s="543"/>
      <c r="O15" s="544">
        <f t="shared" si="0"/>
        <v>1293.1111111111111</v>
      </c>
      <c r="P15" s="1262"/>
    </row>
    <row r="16" spans="1:16" x14ac:dyDescent="0.2">
      <c r="A16" s="708">
        <v>60102</v>
      </c>
      <c r="B16" s="542" t="s">
        <v>716</v>
      </c>
      <c r="C16" s="543">
        <v>237</v>
      </c>
      <c r="D16" s="543">
        <v>257</v>
      </c>
      <c r="E16" s="543">
        <v>279</v>
      </c>
      <c r="F16" s="543">
        <v>300</v>
      </c>
      <c r="G16" s="543">
        <v>313</v>
      </c>
      <c r="H16" s="543">
        <v>310</v>
      </c>
      <c r="I16" s="543">
        <v>292</v>
      </c>
      <c r="J16" s="543">
        <v>292</v>
      </c>
      <c r="K16" s="1251">
        <v>307</v>
      </c>
      <c r="L16" s="543"/>
      <c r="M16" s="543"/>
      <c r="N16" s="543"/>
      <c r="O16" s="544">
        <f t="shared" si="0"/>
        <v>287.44444444444446</v>
      </c>
      <c r="P16" s="1262"/>
    </row>
    <row r="17" spans="1:16" x14ac:dyDescent="0.2">
      <c r="A17" s="708">
        <v>60103</v>
      </c>
      <c r="B17" s="542" t="s">
        <v>707</v>
      </c>
      <c r="C17" s="543">
        <v>315</v>
      </c>
      <c r="D17" s="543">
        <v>333</v>
      </c>
      <c r="E17" s="543">
        <v>314</v>
      </c>
      <c r="F17" s="543">
        <v>352</v>
      </c>
      <c r="G17" s="543">
        <v>339</v>
      </c>
      <c r="H17" s="543">
        <v>354</v>
      </c>
      <c r="I17" s="543">
        <v>362</v>
      </c>
      <c r="J17" s="543">
        <v>365</v>
      </c>
      <c r="K17" s="1251">
        <v>372</v>
      </c>
      <c r="L17" s="543"/>
      <c r="M17" s="543"/>
      <c r="N17" s="543"/>
      <c r="O17" s="544">
        <f t="shared" si="0"/>
        <v>345.11111111111109</v>
      </c>
      <c r="P17" s="1262"/>
    </row>
    <row r="18" spans="1:16" x14ac:dyDescent="0.2">
      <c r="A18" s="708">
        <v>60104</v>
      </c>
      <c r="B18" s="542" t="s">
        <v>720</v>
      </c>
      <c r="C18" s="543">
        <v>459</v>
      </c>
      <c r="D18" s="543">
        <v>477</v>
      </c>
      <c r="E18" s="543">
        <v>512</v>
      </c>
      <c r="F18" s="543">
        <v>524</v>
      </c>
      <c r="G18" s="543">
        <v>552</v>
      </c>
      <c r="H18" s="543">
        <v>541</v>
      </c>
      <c r="I18" s="543">
        <v>548</v>
      </c>
      <c r="J18" s="543">
        <v>549</v>
      </c>
      <c r="K18" s="1251">
        <v>1590</v>
      </c>
      <c r="L18" s="543"/>
      <c r="M18" s="543"/>
      <c r="N18" s="543"/>
      <c r="O18" s="544">
        <f t="shared" si="0"/>
        <v>639.11111111111109</v>
      </c>
      <c r="P18" s="1262"/>
    </row>
    <row r="19" spans="1:16" x14ac:dyDescent="0.2">
      <c r="A19" s="708">
        <v>60105</v>
      </c>
      <c r="B19" s="542" t="s">
        <v>721</v>
      </c>
      <c r="C19" s="543">
        <v>920</v>
      </c>
      <c r="D19" s="543">
        <v>1083</v>
      </c>
      <c r="E19" s="543">
        <v>1184</v>
      </c>
      <c r="F19" s="543">
        <v>1547</v>
      </c>
      <c r="G19" s="543">
        <v>1151</v>
      </c>
      <c r="H19" s="543">
        <v>1201</v>
      </c>
      <c r="I19" s="543">
        <v>938</v>
      </c>
      <c r="J19" s="543">
        <v>920</v>
      </c>
      <c r="K19" s="1251">
        <v>3173</v>
      </c>
      <c r="L19" s="543"/>
      <c r="M19" s="543"/>
      <c r="N19" s="543"/>
      <c r="O19" s="544">
        <f t="shared" si="0"/>
        <v>1346.3333333333333</v>
      </c>
      <c r="P19" s="1262"/>
    </row>
    <row r="20" spans="1:16" x14ac:dyDescent="0.2">
      <c r="A20" s="708">
        <v>60106</v>
      </c>
      <c r="B20" s="542" t="s">
        <v>705</v>
      </c>
      <c r="C20" s="543">
        <v>120</v>
      </c>
      <c r="D20" s="543">
        <v>126</v>
      </c>
      <c r="E20" s="543">
        <v>129</v>
      </c>
      <c r="F20" s="543">
        <v>180</v>
      </c>
      <c r="G20" s="543">
        <v>181</v>
      </c>
      <c r="H20" s="543">
        <v>149</v>
      </c>
      <c r="I20" s="543">
        <v>197</v>
      </c>
      <c r="J20" s="543">
        <v>173</v>
      </c>
      <c r="K20" s="1251">
        <v>424</v>
      </c>
      <c r="L20" s="543"/>
      <c r="M20" s="543"/>
      <c r="N20" s="543"/>
      <c r="O20" s="544">
        <f t="shared" si="0"/>
        <v>186.55555555555554</v>
      </c>
      <c r="P20" s="1262"/>
    </row>
    <row r="21" spans="1:16" x14ac:dyDescent="0.2">
      <c r="A21" s="708">
        <v>60107</v>
      </c>
      <c r="B21" s="542" t="s">
        <v>708</v>
      </c>
      <c r="C21" s="543">
        <v>461</v>
      </c>
      <c r="D21" s="543">
        <v>530</v>
      </c>
      <c r="E21" s="543">
        <v>516</v>
      </c>
      <c r="F21" s="543">
        <v>556</v>
      </c>
      <c r="G21" s="543">
        <v>588</v>
      </c>
      <c r="H21" s="543">
        <v>592</v>
      </c>
      <c r="I21" s="543">
        <v>616</v>
      </c>
      <c r="J21" s="543">
        <v>600</v>
      </c>
      <c r="K21" s="1251">
        <v>565</v>
      </c>
      <c r="L21" s="543"/>
      <c r="M21" s="543"/>
      <c r="N21" s="543"/>
      <c r="O21" s="544">
        <f t="shared" si="0"/>
        <v>558.22222222222217</v>
      </c>
      <c r="P21" s="1262"/>
    </row>
    <row r="22" spans="1:16" x14ac:dyDescent="0.2">
      <c r="A22" s="708">
        <v>60108</v>
      </c>
      <c r="B22" s="554" t="s">
        <v>725</v>
      </c>
      <c r="C22" s="543">
        <v>11</v>
      </c>
      <c r="D22" s="543">
        <v>9</v>
      </c>
      <c r="E22" s="543">
        <v>18</v>
      </c>
      <c r="F22" s="543">
        <v>20</v>
      </c>
      <c r="G22" s="543">
        <v>24</v>
      </c>
      <c r="H22" s="543">
        <v>23</v>
      </c>
      <c r="I22" s="543">
        <v>26</v>
      </c>
      <c r="J22" s="543">
        <v>29</v>
      </c>
      <c r="K22" s="1251">
        <v>20</v>
      </c>
      <c r="L22" s="543"/>
      <c r="M22" s="543"/>
      <c r="N22" s="543"/>
      <c r="O22" s="544">
        <f t="shared" si="0"/>
        <v>20</v>
      </c>
      <c r="P22" s="1262"/>
    </row>
    <row r="23" spans="1:16" x14ac:dyDescent="0.2">
      <c r="A23" s="708">
        <v>60109</v>
      </c>
      <c r="B23" s="542" t="s">
        <v>719</v>
      </c>
      <c r="C23" s="543">
        <v>601</v>
      </c>
      <c r="D23" s="543">
        <v>613</v>
      </c>
      <c r="E23" s="543">
        <v>667</v>
      </c>
      <c r="F23" s="543">
        <v>707</v>
      </c>
      <c r="G23" s="543">
        <v>735</v>
      </c>
      <c r="H23" s="543">
        <v>714</v>
      </c>
      <c r="I23" s="543">
        <v>586</v>
      </c>
      <c r="J23" s="543">
        <v>607</v>
      </c>
      <c r="K23" s="1251">
        <v>950</v>
      </c>
      <c r="L23" s="543"/>
      <c r="M23" s="543"/>
      <c r="N23" s="543"/>
      <c r="O23" s="544">
        <f t="shared" si="0"/>
        <v>686.66666666666663</v>
      </c>
      <c r="P23" s="1262"/>
    </row>
    <row r="24" spans="1:16" x14ac:dyDescent="0.2">
      <c r="A24" s="708">
        <v>60110</v>
      </c>
      <c r="B24" s="542" t="s">
        <v>709</v>
      </c>
      <c r="C24" s="543">
        <v>2350</v>
      </c>
      <c r="D24" s="543">
        <v>1192</v>
      </c>
      <c r="E24" s="543">
        <v>1255</v>
      </c>
      <c r="F24" s="543">
        <v>1580</v>
      </c>
      <c r="G24" s="543">
        <v>1413</v>
      </c>
      <c r="H24" s="543">
        <v>1429</v>
      </c>
      <c r="I24" s="543">
        <v>1082</v>
      </c>
      <c r="J24" s="543">
        <v>1478</v>
      </c>
      <c r="K24" s="1251">
        <v>1377</v>
      </c>
      <c r="L24" s="543"/>
      <c r="M24" s="543"/>
      <c r="N24" s="543"/>
      <c r="O24" s="544">
        <f t="shared" si="0"/>
        <v>1461.7777777777778</v>
      </c>
      <c r="P24" s="1262"/>
    </row>
    <row r="25" spans="1:16" x14ac:dyDescent="0.2">
      <c r="A25" s="708">
        <v>60111</v>
      </c>
      <c r="B25" s="542" t="s">
        <v>706</v>
      </c>
      <c r="C25" s="543">
        <v>200</v>
      </c>
      <c r="D25" s="543">
        <v>280</v>
      </c>
      <c r="E25" s="543">
        <v>282</v>
      </c>
      <c r="F25" s="543">
        <v>298</v>
      </c>
      <c r="G25" s="543">
        <v>304</v>
      </c>
      <c r="H25" s="543">
        <v>285</v>
      </c>
      <c r="I25" s="543">
        <v>254</v>
      </c>
      <c r="J25" s="543">
        <v>250</v>
      </c>
      <c r="K25" s="1251">
        <v>244</v>
      </c>
      <c r="L25" s="543"/>
      <c r="M25" s="543"/>
      <c r="N25" s="543"/>
      <c r="O25" s="544">
        <f t="shared" si="0"/>
        <v>266.33333333333331</v>
      </c>
      <c r="P25" s="1262"/>
    </row>
    <row r="26" spans="1:16" x14ac:dyDescent="0.2">
      <c r="A26" s="708">
        <v>60112</v>
      </c>
      <c r="B26" s="554" t="s">
        <v>724</v>
      </c>
      <c r="C26" s="543">
        <v>521</v>
      </c>
      <c r="D26" s="543">
        <v>546</v>
      </c>
      <c r="E26" s="543">
        <v>662</v>
      </c>
      <c r="F26" s="543">
        <v>794</v>
      </c>
      <c r="G26" s="543">
        <v>672</v>
      </c>
      <c r="H26" s="543">
        <v>652</v>
      </c>
      <c r="I26" s="543">
        <v>676</v>
      </c>
      <c r="J26" s="543">
        <v>747</v>
      </c>
      <c r="K26" s="1251">
        <v>1819</v>
      </c>
      <c r="L26" s="543"/>
      <c r="M26" s="543"/>
      <c r="N26" s="543"/>
      <c r="O26" s="544">
        <f t="shared" si="0"/>
        <v>787.66666666666663</v>
      </c>
      <c r="P26" s="1262"/>
    </row>
    <row r="27" spans="1:16" x14ac:dyDescent="0.2">
      <c r="A27" s="708">
        <v>60113</v>
      </c>
      <c r="B27" s="555" t="s">
        <v>727</v>
      </c>
      <c r="C27" s="543">
        <v>15</v>
      </c>
      <c r="D27" s="543">
        <v>30</v>
      </c>
      <c r="E27" s="543">
        <v>36</v>
      </c>
      <c r="F27" s="543">
        <v>59</v>
      </c>
      <c r="G27" s="543">
        <v>53</v>
      </c>
      <c r="H27" s="543">
        <v>58</v>
      </c>
      <c r="I27" s="543">
        <v>16</v>
      </c>
      <c r="J27" s="543">
        <v>38</v>
      </c>
      <c r="K27" s="1251">
        <v>48</v>
      </c>
      <c r="L27" s="543"/>
      <c r="M27" s="543"/>
      <c r="N27" s="543"/>
      <c r="O27" s="544">
        <f t="shared" si="0"/>
        <v>39.222222222222221</v>
      </c>
      <c r="P27" s="1262"/>
    </row>
    <row r="28" spans="1:16" x14ac:dyDescent="0.2">
      <c r="A28" s="708">
        <v>60114</v>
      </c>
      <c r="B28" s="542" t="s">
        <v>718</v>
      </c>
      <c r="C28" s="543">
        <v>684</v>
      </c>
      <c r="D28" s="543">
        <v>709</v>
      </c>
      <c r="E28" s="543">
        <v>723</v>
      </c>
      <c r="F28" s="543">
        <v>760</v>
      </c>
      <c r="G28" s="543">
        <v>774</v>
      </c>
      <c r="H28" s="543">
        <v>783</v>
      </c>
      <c r="I28" s="543">
        <v>745</v>
      </c>
      <c r="J28" s="543">
        <v>740</v>
      </c>
      <c r="K28" s="1251">
        <v>0</v>
      </c>
      <c r="L28" s="543"/>
      <c r="M28" s="543"/>
      <c r="N28" s="543"/>
      <c r="O28" s="544">
        <f t="shared" si="0"/>
        <v>657.55555555555554</v>
      </c>
      <c r="P28" s="1262"/>
    </row>
    <row r="29" spans="1:16" x14ac:dyDescent="0.2">
      <c r="A29" s="708">
        <v>60115</v>
      </c>
      <c r="B29" s="542" t="s">
        <v>723</v>
      </c>
      <c r="C29" s="543">
        <v>559</v>
      </c>
      <c r="D29" s="543">
        <v>641</v>
      </c>
      <c r="E29" s="543">
        <v>630</v>
      </c>
      <c r="F29" s="543">
        <v>678</v>
      </c>
      <c r="G29" s="543">
        <v>691</v>
      </c>
      <c r="H29" s="543">
        <v>708</v>
      </c>
      <c r="I29" s="543">
        <v>559</v>
      </c>
      <c r="J29" s="543">
        <v>699</v>
      </c>
      <c r="K29" s="1251">
        <v>677</v>
      </c>
      <c r="L29" s="543"/>
      <c r="M29" s="543"/>
      <c r="N29" s="543"/>
      <c r="O29" s="544">
        <f t="shared" si="0"/>
        <v>649.11111111111109</v>
      </c>
      <c r="P29" s="1262"/>
    </row>
    <row r="30" spans="1:16" x14ac:dyDescent="0.2">
      <c r="A30" s="708">
        <v>60116</v>
      </c>
      <c r="B30" s="542" t="s">
        <v>849</v>
      </c>
      <c r="C30" s="543">
        <v>663</v>
      </c>
      <c r="D30" s="543">
        <v>635</v>
      </c>
      <c r="E30" s="543">
        <v>884</v>
      </c>
      <c r="F30" s="543">
        <v>687</v>
      </c>
      <c r="G30" s="543">
        <v>678</v>
      </c>
      <c r="H30" s="543">
        <v>671</v>
      </c>
      <c r="I30" s="543">
        <v>681</v>
      </c>
      <c r="J30" s="543">
        <v>696</v>
      </c>
      <c r="K30" s="1251">
        <v>1750</v>
      </c>
      <c r="L30" s="543"/>
      <c r="M30" s="543"/>
      <c r="N30" s="543"/>
      <c r="O30" s="544">
        <f t="shared" si="0"/>
        <v>816.11111111111109</v>
      </c>
      <c r="P30" s="1262"/>
    </row>
    <row r="31" spans="1:16" x14ac:dyDescent="0.2">
      <c r="A31" s="708">
        <v>60117</v>
      </c>
      <c r="B31" s="542" t="s">
        <v>717</v>
      </c>
      <c r="C31" s="543">
        <v>523</v>
      </c>
      <c r="D31" s="543">
        <v>527</v>
      </c>
      <c r="E31" s="543">
        <v>561</v>
      </c>
      <c r="F31" s="543">
        <v>619</v>
      </c>
      <c r="G31" s="543">
        <v>617</v>
      </c>
      <c r="H31" s="543">
        <v>627</v>
      </c>
      <c r="I31" s="543">
        <v>493</v>
      </c>
      <c r="J31" s="543">
        <v>486</v>
      </c>
      <c r="K31" s="1251">
        <v>0</v>
      </c>
      <c r="L31" s="543"/>
      <c r="M31" s="543"/>
      <c r="N31" s="543"/>
      <c r="O31" s="544">
        <f t="shared" si="0"/>
        <v>494.77777777777777</v>
      </c>
      <c r="P31" s="1262"/>
    </row>
    <row r="32" spans="1:16" x14ac:dyDescent="0.2">
      <c r="A32" s="708">
        <v>60118</v>
      </c>
      <c r="B32" s="542" t="s">
        <v>722</v>
      </c>
      <c r="C32" s="543">
        <v>624</v>
      </c>
      <c r="D32" s="543">
        <v>601</v>
      </c>
      <c r="E32" s="543">
        <v>629</v>
      </c>
      <c r="F32" s="543">
        <v>678</v>
      </c>
      <c r="G32" s="543">
        <v>699</v>
      </c>
      <c r="H32" s="543">
        <v>698</v>
      </c>
      <c r="I32" s="543">
        <v>499</v>
      </c>
      <c r="J32" s="543">
        <v>511</v>
      </c>
      <c r="K32" s="1251">
        <v>701</v>
      </c>
      <c r="L32" s="543"/>
      <c r="M32" s="543"/>
      <c r="N32" s="543"/>
      <c r="O32" s="544">
        <f t="shared" si="0"/>
        <v>626.66666666666663</v>
      </c>
      <c r="P32" s="1262"/>
    </row>
    <row r="33" spans="1:17" x14ac:dyDescent="0.2">
      <c r="A33" s="708">
        <v>60119</v>
      </c>
      <c r="B33" s="542" t="s">
        <v>710</v>
      </c>
      <c r="C33" s="543">
        <v>867</v>
      </c>
      <c r="D33" s="543">
        <v>918</v>
      </c>
      <c r="E33" s="543">
        <v>1080</v>
      </c>
      <c r="F33" s="543">
        <v>1324</v>
      </c>
      <c r="G33" s="543">
        <v>1134</v>
      </c>
      <c r="H33" s="543">
        <v>987</v>
      </c>
      <c r="I33" s="543">
        <v>847</v>
      </c>
      <c r="J33" s="543">
        <v>513</v>
      </c>
      <c r="K33" s="1251">
        <v>0</v>
      </c>
      <c r="L33" s="543"/>
      <c r="M33" s="543"/>
      <c r="N33" s="543"/>
      <c r="O33" s="544">
        <f t="shared" si="0"/>
        <v>852.22222222222217</v>
      </c>
      <c r="P33" s="1262"/>
    </row>
    <row r="34" spans="1:17" x14ac:dyDescent="0.2">
      <c r="A34" s="708">
        <v>60120</v>
      </c>
      <c r="B34" s="542" t="s">
        <v>711</v>
      </c>
      <c r="C34" s="543">
        <v>1087</v>
      </c>
      <c r="D34" s="543">
        <v>1314</v>
      </c>
      <c r="E34" s="543">
        <v>1352</v>
      </c>
      <c r="F34" s="543">
        <v>1222</v>
      </c>
      <c r="G34" s="543">
        <v>1168</v>
      </c>
      <c r="H34" s="543">
        <v>1506</v>
      </c>
      <c r="I34" s="543">
        <v>1052</v>
      </c>
      <c r="J34" s="543">
        <v>0</v>
      </c>
      <c r="K34" s="1251">
        <v>0</v>
      </c>
      <c r="L34" s="543"/>
      <c r="M34" s="543"/>
      <c r="N34" s="543"/>
      <c r="O34" s="544">
        <f t="shared" si="0"/>
        <v>966.77777777777783</v>
      </c>
      <c r="P34" s="1262"/>
    </row>
    <row r="35" spans="1:17" x14ac:dyDescent="0.2">
      <c r="A35" s="708">
        <v>60121</v>
      </c>
      <c r="B35" s="542" t="s">
        <v>713</v>
      </c>
      <c r="C35" s="543">
        <v>1195</v>
      </c>
      <c r="D35" s="543">
        <v>1282</v>
      </c>
      <c r="E35" s="543">
        <v>1339</v>
      </c>
      <c r="F35" s="543">
        <v>1442</v>
      </c>
      <c r="G35" s="543">
        <v>1437</v>
      </c>
      <c r="H35" s="543">
        <v>1448</v>
      </c>
      <c r="I35" s="543">
        <v>1115</v>
      </c>
      <c r="J35" s="543">
        <v>1145</v>
      </c>
      <c r="K35" s="1251">
        <v>1535</v>
      </c>
      <c r="L35" s="543"/>
      <c r="M35" s="543"/>
      <c r="N35" s="543"/>
      <c r="O35" s="544">
        <f t="shared" si="0"/>
        <v>1326.4444444444443</v>
      </c>
      <c r="P35" s="1262"/>
    </row>
    <row r="36" spans="1:17" x14ac:dyDescent="0.2">
      <c r="A36" s="708">
        <v>60122</v>
      </c>
      <c r="B36" s="542" t="s">
        <v>714</v>
      </c>
      <c r="C36" s="543">
        <v>1976</v>
      </c>
      <c r="D36" s="543">
        <v>2008</v>
      </c>
      <c r="E36" s="543">
        <v>2000</v>
      </c>
      <c r="F36" s="543">
        <v>2040</v>
      </c>
      <c r="G36" s="543">
        <v>2075</v>
      </c>
      <c r="H36" s="543">
        <v>2098</v>
      </c>
      <c r="I36" s="543">
        <v>1595</v>
      </c>
      <c r="J36" s="543">
        <v>1690</v>
      </c>
      <c r="K36" s="1251">
        <v>2219</v>
      </c>
      <c r="L36" s="543"/>
      <c r="M36" s="543"/>
      <c r="N36" s="543"/>
      <c r="O36" s="544">
        <f t="shared" si="0"/>
        <v>1966.7777777777778</v>
      </c>
      <c r="P36" s="1262"/>
    </row>
    <row r="37" spans="1:17" x14ac:dyDescent="0.2">
      <c r="A37" s="708">
        <v>60123</v>
      </c>
      <c r="B37" s="542" t="s">
        <v>700</v>
      </c>
      <c r="C37" s="543">
        <v>1312</v>
      </c>
      <c r="D37" s="543">
        <v>1392</v>
      </c>
      <c r="E37" s="543">
        <v>1405</v>
      </c>
      <c r="F37" s="543">
        <v>1699</v>
      </c>
      <c r="G37" s="543">
        <v>1587</v>
      </c>
      <c r="H37" s="543">
        <v>1602</v>
      </c>
      <c r="I37" s="543">
        <v>1277</v>
      </c>
      <c r="J37" s="543">
        <v>1269</v>
      </c>
      <c r="K37" s="1251">
        <v>3058</v>
      </c>
      <c r="L37" s="543"/>
      <c r="M37" s="543"/>
      <c r="N37" s="543"/>
      <c r="O37" s="544">
        <f t="shared" si="0"/>
        <v>1622.3333333333333</v>
      </c>
      <c r="P37" s="1262"/>
    </row>
    <row r="38" spans="1:17" x14ac:dyDescent="0.2">
      <c r="A38" s="708">
        <v>60124</v>
      </c>
      <c r="B38" s="542" t="s">
        <v>703</v>
      </c>
      <c r="C38" s="543">
        <v>1042</v>
      </c>
      <c r="D38" s="543">
        <v>1106</v>
      </c>
      <c r="E38" s="543">
        <v>1072</v>
      </c>
      <c r="F38" s="543">
        <v>1127</v>
      </c>
      <c r="G38" s="543">
        <v>1121</v>
      </c>
      <c r="H38" s="543">
        <v>1111</v>
      </c>
      <c r="I38" s="543">
        <v>1052</v>
      </c>
      <c r="J38" s="543">
        <v>1055</v>
      </c>
      <c r="K38" s="1251">
        <v>1103</v>
      </c>
      <c r="L38" s="543"/>
      <c r="M38" s="543"/>
      <c r="N38" s="543"/>
      <c r="O38" s="544">
        <f t="shared" si="0"/>
        <v>1087.6666666666667</v>
      </c>
      <c r="P38" s="1262"/>
    </row>
    <row r="39" spans="1:17" x14ac:dyDescent="0.2">
      <c r="A39" s="1263">
        <v>60125</v>
      </c>
      <c r="B39" s="1264" t="s">
        <v>704</v>
      </c>
      <c r="C39" s="1265">
        <v>1293</v>
      </c>
      <c r="D39" s="1265">
        <v>1371</v>
      </c>
      <c r="E39" s="1265">
        <v>1550</v>
      </c>
      <c r="F39" s="1265">
        <v>1763</v>
      </c>
      <c r="G39" s="1265">
        <v>1650</v>
      </c>
      <c r="H39" s="1265">
        <v>1559</v>
      </c>
      <c r="I39" s="1265">
        <v>1721</v>
      </c>
      <c r="J39" s="1265">
        <v>1510</v>
      </c>
      <c r="K39" s="1266">
        <v>1510</v>
      </c>
      <c r="L39" s="1265"/>
      <c r="M39" s="1265"/>
      <c r="N39" s="1265"/>
      <c r="O39" s="1267">
        <f t="shared" si="0"/>
        <v>1547.4444444444443</v>
      </c>
      <c r="P39" s="1268"/>
      <c r="Q39" s="1269"/>
    </row>
    <row r="40" spans="1:17" x14ac:dyDescent="0.2">
      <c r="A40" s="708">
        <v>60126</v>
      </c>
      <c r="B40" s="542" t="s">
        <v>702</v>
      </c>
      <c r="C40" s="543">
        <v>1057</v>
      </c>
      <c r="D40" s="543">
        <v>1097</v>
      </c>
      <c r="E40" s="543">
        <v>1187</v>
      </c>
      <c r="F40" s="543">
        <v>1284</v>
      </c>
      <c r="G40" s="543">
        <v>1419</v>
      </c>
      <c r="H40" s="543">
        <v>1247</v>
      </c>
      <c r="I40" s="543">
        <v>1122</v>
      </c>
      <c r="J40" s="543">
        <v>1062</v>
      </c>
      <c r="K40" s="1251">
        <v>0</v>
      </c>
      <c r="L40" s="543"/>
      <c r="M40" s="543"/>
      <c r="N40" s="543"/>
      <c r="O40" s="544">
        <f t="shared" si="0"/>
        <v>1052.7777777777778</v>
      </c>
      <c r="P40" s="1262"/>
    </row>
    <row r="41" spans="1:17" x14ac:dyDescent="0.2">
      <c r="A41" s="708">
        <v>60127</v>
      </c>
      <c r="B41" s="542" t="s">
        <v>699</v>
      </c>
      <c r="C41" s="543">
        <v>1463</v>
      </c>
      <c r="D41" s="543">
        <v>1478</v>
      </c>
      <c r="E41" s="543">
        <v>1487</v>
      </c>
      <c r="F41" s="543">
        <v>1681</v>
      </c>
      <c r="G41" s="543">
        <v>1424</v>
      </c>
      <c r="H41" s="543">
        <v>1668</v>
      </c>
      <c r="I41" s="543">
        <v>1351</v>
      </c>
      <c r="J41" s="543">
        <v>1353</v>
      </c>
      <c r="K41" s="1251">
        <v>1734</v>
      </c>
      <c r="L41" s="543"/>
      <c r="M41" s="543"/>
      <c r="N41" s="543"/>
      <c r="O41" s="544">
        <f t="shared" si="0"/>
        <v>1515.4444444444443</v>
      </c>
      <c r="P41" s="1262"/>
    </row>
    <row r="42" spans="1:17" x14ac:dyDescent="0.2">
      <c r="A42" s="708">
        <v>60128</v>
      </c>
      <c r="B42" s="542" t="s">
        <v>701</v>
      </c>
      <c r="C42" s="543">
        <v>934</v>
      </c>
      <c r="D42" s="543">
        <v>949</v>
      </c>
      <c r="E42" s="543">
        <v>969</v>
      </c>
      <c r="F42" s="543">
        <v>1114</v>
      </c>
      <c r="G42" s="543">
        <v>1158</v>
      </c>
      <c r="H42" s="543">
        <v>1207</v>
      </c>
      <c r="I42" s="543">
        <v>1151</v>
      </c>
      <c r="J42" s="543">
        <v>1173</v>
      </c>
      <c r="K42" s="1251">
        <v>1240</v>
      </c>
      <c r="L42" s="543"/>
      <c r="M42" s="543"/>
      <c r="N42" s="543"/>
      <c r="O42" s="544">
        <f t="shared" si="0"/>
        <v>1099.4444444444443</v>
      </c>
      <c r="P42" s="1262"/>
    </row>
    <row r="43" spans="1:17" x14ac:dyDescent="0.2">
      <c r="A43" s="708">
        <v>60130</v>
      </c>
      <c r="B43" s="554" t="s">
        <v>726</v>
      </c>
      <c r="C43" s="543">
        <v>153</v>
      </c>
      <c r="D43" s="543">
        <v>190</v>
      </c>
      <c r="E43" s="543">
        <v>323</v>
      </c>
      <c r="F43" s="543">
        <v>342</v>
      </c>
      <c r="G43" s="543">
        <v>339</v>
      </c>
      <c r="H43" s="543">
        <v>335</v>
      </c>
      <c r="I43" s="543">
        <v>322</v>
      </c>
      <c r="J43" s="543">
        <v>346</v>
      </c>
      <c r="K43" s="1251">
        <v>304</v>
      </c>
      <c r="L43" s="543"/>
      <c r="M43" s="543"/>
      <c r="N43" s="543"/>
      <c r="O43" s="544">
        <f t="shared" si="0"/>
        <v>294.88888888888891</v>
      </c>
      <c r="P43" s="1262"/>
    </row>
    <row r="44" spans="1:17" x14ac:dyDescent="0.2">
      <c r="A44" s="708">
        <v>65101</v>
      </c>
      <c r="B44" s="542" t="s">
        <v>728</v>
      </c>
      <c r="C44" s="543">
        <v>1093</v>
      </c>
      <c r="D44" s="543">
        <v>1075</v>
      </c>
      <c r="E44" s="543">
        <v>1199</v>
      </c>
      <c r="F44" s="543">
        <v>1286</v>
      </c>
      <c r="G44" s="543">
        <v>1498</v>
      </c>
      <c r="H44" s="543">
        <v>1301</v>
      </c>
      <c r="I44" s="543">
        <v>1135</v>
      </c>
      <c r="J44" s="543">
        <v>1315</v>
      </c>
      <c r="K44" s="1251">
        <v>1295</v>
      </c>
      <c r="L44" s="543"/>
      <c r="M44" s="543"/>
      <c r="N44" s="543"/>
      <c r="O44" s="544">
        <f t="shared" si="0"/>
        <v>1244.1111111111111</v>
      </c>
      <c r="P44" s="1262"/>
    </row>
    <row r="45" spans="1:17" x14ac:dyDescent="0.2">
      <c r="A45" s="708">
        <v>65102</v>
      </c>
      <c r="B45" s="542" t="s">
        <v>729</v>
      </c>
      <c r="C45" s="543">
        <v>48</v>
      </c>
      <c r="D45" s="543">
        <v>47</v>
      </c>
      <c r="E45" s="543">
        <v>50</v>
      </c>
      <c r="F45" s="543">
        <v>53</v>
      </c>
      <c r="G45" s="543">
        <v>56</v>
      </c>
      <c r="H45" s="543">
        <v>60</v>
      </c>
      <c r="I45" s="543">
        <v>60</v>
      </c>
      <c r="J45" s="543">
        <v>48</v>
      </c>
      <c r="K45" s="1251">
        <v>99</v>
      </c>
      <c r="L45" s="543"/>
      <c r="M45" s="543"/>
      <c r="N45" s="543"/>
      <c r="O45" s="544">
        <f t="shared" si="0"/>
        <v>57.888888888888886</v>
      </c>
      <c r="P45" s="1262"/>
    </row>
    <row r="46" spans="1:17" x14ac:dyDescent="0.2">
      <c r="A46" s="708">
        <v>65103</v>
      </c>
      <c r="B46" s="542" t="s">
        <v>730</v>
      </c>
      <c r="C46" s="543">
        <v>4</v>
      </c>
      <c r="D46" s="543">
        <v>4</v>
      </c>
      <c r="E46" s="543">
        <v>4</v>
      </c>
      <c r="F46" s="543">
        <v>4</v>
      </c>
      <c r="G46" s="543">
        <v>4</v>
      </c>
      <c r="H46" s="543">
        <v>4</v>
      </c>
      <c r="I46" s="543">
        <v>4</v>
      </c>
      <c r="J46" s="543">
        <v>1</v>
      </c>
      <c r="K46" s="1251">
        <v>1</v>
      </c>
      <c r="L46" s="543"/>
      <c r="M46" s="543"/>
      <c r="N46" s="543"/>
      <c r="O46" s="544">
        <f t="shared" si="0"/>
        <v>3.3333333333333335</v>
      </c>
      <c r="P46" s="1262"/>
    </row>
    <row r="47" spans="1:17" x14ac:dyDescent="0.2">
      <c r="A47" s="708">
        <v>65104</v>
      </c>
      <c r="B47" s="542" t="s">
        <v>731</v>
      </c>
      <c r="C47" s="543">
        <v>19</v>
      </c>
      <c r="D47" s="543">
        <v>19</v>
      </c>
      <c r="E47" s="543">
        <v>32</v>
      </c>
      <c r="F47" s="543">
        <v>39</v>
      </c>
      <c r="G47" s="543">
        <v>40</v>
      </c>
      <c r="H47" s="543">
        <v>40</v>
      </c>
      <c r="I47" s="543">
        <v>10</v>
      </c>
      <c r="J47" s="543">
        <v>22</v>
      </c>
      <c r="K47" s="1251">
        <v>24</v>
      </c>
      <c r="L47" s="543"/>
      <c r="M47" s="543"/>
      <c r="N47" s="543"/>
      <c r="O47" s="544">
        <f t="shared" si="0"/>
        <v>27.222222222222221</v>
      </c>
      <c r="P47" s="1262"/>
    </row>
    <row r="48" spans="1:17" x14ac:dyDescent="0.2">
      <c r="A48" s="708">
        <v>65105</v>
      </c>
      <c r="B48" s="542" t="s">
        <v>732</v>
      </c>
      <c r="C48" s="543">
        <v>184</v>
      </c>
      <c r="D48" s="543">
        <v>181</v>
      </c>
      <c r="E48" s="543">
        <v>230</v>
      </c>
      <c r="F48" s="543">
        <v>236</v>
      </c>
      <c r="G48" s="543">
        <v>246</v>
      </c>
      <c r="H48" s="543">
        <v>262</v>
      </c>
      <c r="I48" s="543">
        <v>155</v>
      </c>
      <c r="J48" s="543">
        <v>163</v>
      </c>
      <c r="K48" s="1251">
        <v>157</v>
      </c>
      <c r="L48" s="543"/>
      <c r="M48" s="543"/>
      <c r="N48" s="543"/>
      <c r="O48" s="544">
        <f t="shared" si="0"/>
        <v>201.55555555555554</v>
      </c>
      <c r="P48" s="1262"/>
    </row>
    <row r="49" spans="1:16" x14ac:dyDescent="0.2">
      <c r="A49" s="708">
        <v>65106</v>
      </c>
      <c r="B49" s="542" t="s">
        <v>733</v>
      </c>
      <c r="C49" s="543">
        <v>13</v>
      </c>
      <c r="D49" s="543">
        <v>13</v>
      </c>
      <c r="E49" s="543">
        <v>17</v>
      </c>
      <c r="F49" s="543">
        <v>28</v>
      </c>
      <c r="G49" s="543">
        <v>19</v>
      </c>
      <c r="H49" s="543">
        <v>21</v>
      </c>
      <c r="I49" s="543">
        <v>0</v>
      </c>
      <c r="J49" s="543">
        <v>2</v>
      </c>
      <c r="K49" s="1251">
        <v>1</v>
      </c>
      <c r="L49" s="543"/>
      <c r="M49" s="543"/>
      <c r="N49" s="543"/>
      <c r="O49" s="544">
        <f t="shared" si="0"/>
        <v>12.666666666666666</v>
      </c>
      <c r="P49" s="1262"/>
    </row>
    <row r="50" spans="1:16" x14ac:dyDescent="0.2">
      <c r="A50" s="708">
        <v>65107</v>
      </c>
      <c r="B50" s="542" t="s">
        <v>734</v>
      </c>
      <c r="C50" s="543">
        <v>205</v>
      </c>
      <c r="D50" s="543">
        <v>205</v>
      </c>
      <c r="E50" s="543">
        <v>208</v>
      </c>
      <c r="F50" s="543">
        <v>235</v>
      </c>
      <c r="G50" s="543">
        <v>230</v>
      </c>
      <c r="H50" s="543">
        <v>227</v>
      </c>
      <c r="I50" s="543">
        <v>206</v>
      </c>
      <c r="J50" s="543">
        <v>198</v>
      </c>
      <c r="K50" s="1251">
        <v>203</v>
      </c>
      <c r="L50" s="543"/>
      <c r="M50" s="543"/>
      <c r="N50" s="543"/>
      <c r="O50" s="544">
        <f t="shared" si="0"/>
        <v>213</v>
      </c>
      <c r="P50" s="1262"/>
    </row>
    <row r="51" spans="1:16" x14ac:dyDescent="0.2">
      <c r="A51" s="708">
        <v>65108</v>
      </c>
      <c r="B51" s="542" t="s">
        <v>735</v>
      </c>
      <c r="C51" s="543">
        <v>170</v>
      </c>
      <c r="D51" s="543">
        <v>174</v>
      </c>
      <c r="E51" s="543">
        <v>220</v>
      </c>
      <c r="F51" s="543">
        <v>214</v>
      </c>
      <c r="G51" s="543">
        <v>215</v>
      </c>
      <c r="H51" s="543">
        <v>225</v>
      </c>
      <c r="I51" s="543">
        <v>206</v>
      </c>
      <c r="J51" s="543">
        <v>197</v>
      </c>
      <c r="K51" s="1251">
        <v>197</v>
      </c>
      <c r="L51" s="543"/>
      <c r="M51" s="543"/>
      <c r="N51" s="543"/>
      <c r="O51" s="544">
        <f t="shared" si="0"/>
        <v>202</v>
      </c>
      <c r="P51" s="1262"/>
    </row>
    <row r="52" spans="1:16" x14ac:dyDescent="0.2">
      <c r="A52" s="708">
        <v>65109</v>
      </c>
      <c r="B52" s="542" t="s">
        <v>736</v>
      </c>
      <c r="C52" s="543">
        <v>39</v>
      </c>
      <c r="D52" s="543">
        <v>39</v>
      </c>
      <c r="E52" s="543">
        <v>39</v>
      </c>
      <c r="F52" s="543">
        <v>45</v>
      </c>
      <c r="G52" s="543">
        <v>50</v>
      </c>
      <c r="H52" s="543">
        <v>45</v>
      </c>
      <c r="I52" s="543">
        <v>39</v>
      </c>
      <c r="J52" s="543">
        <v>35</v>
      </c>
      <c r="K52" s="1251">
        <v>35</v>
      </c>
      <c r="L52" s="543"/>
      <c r="M52" s="543"/>
      <c r="N52" s="543"/>
      <c r="O52" s="544">
        <f t="shared" si="0"/>
        <v>40.666666666666664</v>
      </c>
      <c r="P52" s="1262"/>
    </row>
    <row r="53" spans="1:16" x14ac:dyDescent="0.2">
      <c r="A53" s="708">
        <v>65110</v>
      </c>
      <c r="B53" s="542" t="s">
        <v>743</v>
      </c>
      <c r="C53" s="543">
        <v>130</v>
      </c>
      <c r="D53" s="543">
        <v>111</v>
      </c>
      <c r="E53" s="543">
        <v>101</v>
      </c>
      <c r="F53" s="543">
        <v>121</v>
      </c>
      <c r="G53" s="543">
        <v>136</v>
      </c>
      <c r="H53" s="543">
        <v>168</v>
      </c>
      <c r="I53" s="543">
        <v>143</v>
      </c>
      <c r="J53" s="543">
        <v>152</v>
      </c>
      <c r="K53" s="1251">
        <v>119</v>
      </c>
      <c r="L53" s="543"/>
      <c r="M53" s="543"/>
      <c r="N53" s="543"/>
      <c r="O53" s="544">
        <f t="shared" si="0"/>
        <v>131.22222222222223</v>
      </c>
      <c r="P53" s="1262"/>
    </row>
    <row r="54" spans="1:16" x14ac:dyDescent="0.2">
      <c r="A54" s="708">
        <v>65111</v>
      </c>
      <c r="B54" s="542" t="s">
        <v>737</v>
      </c>
      <c r="C54" s="543">
        <v>170</v>
      </c>
      <c r="D54" s="543">
        <v>175</v>
      </c>
      <c r="E54" s="543">
        <v>183</v>
      </c>
      <c r="F54" s="543">
        <v>230</v>
      </c>
      <c r="G54" s="543">
        <v>193</v>
      </c>
      <c r="H54" s="543">
        <v>206</v>
      </c>
      <c r="I54" s="543">
        <v>184</v>
      </c>
      <c r="J54" s="543">
        <v>180</v>
      </c>
      <c r="K54" s="1251">
        <v>174</v>
      </c>
      <c r="L54" s="543"/>
      <c r="M54" s="543"/>
      <c r="N54" s="543"/>
      <c r="O54" s="544">
        <f t="shared" si="0"/>
        <v>188.33333333333334</v>
      </c>
      <c r="P54" s="1262"/>
    </row>
    <row r="55" spans="1:16" x14ac:dyDescent="0.2">
      <c r="A55" s="708">
        <v>65112</v>
      </c>
      <c r="B55" s="542" t="s">
        <v>738</v>
      </c>
      <c r="C55" s="543">
        <v>318</v>
      </c>
      <c r="D55" s="543">
        <v>366</v>
      </c>
      <c r="E55" s="543">
        <v>351</v>
      </c>
      <c r="F55" s="543">
        <v>414</v>
      </c>
      <c r="G55" s="543">
        <v>344</v>
      </c>
      <c r="H55" s="543">
        <v>363</v>
      </c>
      <c r="I55" s="543">
        <v>282</v>
      </c>
      <c r="J55" s="543">
        <v>312</v>
      </c>
      <c r="K55" s="1251">
        <v>353</v>
      </c>
      <c r="L55" s="543"/>
      <c r="M55" s="543"/>
      <c r="N55" s="543"/>
      <c r="O55" s="544">
        <f t="shared" si="0"/>
        <v>344.77777777777777</v>
      </c>
      <c r="P55" s="1262"/>
    </row>
    <row r="56" spans="1:16" x14ac:dyDescent="0.2">
      <c r="A56" s="708">
        <v>65113</v>
      </c>
      <c r="B56" s="542" t="s">
        <v>739</v>
      </c>
      <c r="C56" s="543">
        <v>49</v>
      </c>
      <c r="D56" s="543">
        <v>49</v>
      </c>
      <c r="E56" s="543">
        <v>73</v>
      </c>
      <c r="F56" s="543">
        <v>64</v>
      </c>
      <c r="G56" s="543">
        <v>63</v>
      </c>
      <c r="H56" s="543">
        <v>64</v>
      </c>
      <c r="I56" s="543">
        <v>55</v>
      </c>
      <c r="J56" s="543">
        <v>50</v>
      </c>
      <c r="K56" s="1251">
        <v>50</v>
      </c>
      <c r="L56" s="543"/>
      <c r="M56" s="543"/>
      <c r="N56" s="543"/>
      <c r="O56" s="544">
        <f t="shared" si="0"/>
        <v>57.444444444444443</v>
      </c>
      <c r="P56" s="1262"/>
    </row>
    <row r="57" spans="1:16" x14ac:dyDescent="0.2">
      <c r="A57" s="708">
        <v>65114</v>
      </c>
      <c r="B57" s="542" t="s">
        <v>740</v>
      </c>
      <c r="C57" s="543">
        <v>87</v>
      </c>
      <c r="D57" s="543">
        <v>87</v>
      </c>
      <c r="E57" s="543">
        <v>84</v>
      </c>
      <c r="F57" s="543">
        <v>86</v>
      </c>
      <c r="G57" s="543">
        <v>84</v>
      </c>
      <c r="H57" s="543">
        <v>84</v>
      </c>
      <c r="I57" s="543">
        <v>84</v>
      </c>
      <c r="J57" s="543">
        <v>87</v>
      </c>
      <c r="K57" s="1251">
        <v>0</v>
      </c>
      <c r="L57" s="543"/>
      <c r="M57" s="543"/>
      <c r="N57" s="543"/>
      <c r="O57" s="544">
        <f t="shared" si="0"/>
        <v>75.888888888888886</v>
      </c>
      <c r="P57" s="1262"/>
    </row>
    <row r="58" spans="1:16" x14ac:dyDescent="0.2">
      <c r="A58" s="708">
        <v>65115</v>
      </c>
      <c r="B58" s="542" t="s">
        <v>741</v>
      </c>
      <c r="C58" s="543">
        <v>6</v>
      </c>
      <c r="D58" s="543">
        <v>6</v>
      </c>
      <c r="E58" s="543">
        <v>5</v>
      </c>
      <c r="F58" s="543">
        <v>5</v>
      </c>
      <c r="G58" s="543">
        <v>5</v>
      </c>
      <c r="H58" s="543">
        <v>5</v>
      </c>
      <c r="I58" s="543">
        <v>5</v>
      </c>
      <c r="J58" s="543">
        <v>5</v>
      </c>
      <c r="K58" s="1251">
        <v>5</v>
      </c>
      <c r="L58" s="543"/>
      <c r="M58" s="543"/>
      <c r="N58" s="543"/>
      <c r="O58" s="544">
        <f t="shared" si="0"/>
        <v>5.2222222222222223</v>
      </c>
      <c r="P58" s="1262"/>
    </row>
    <row r="59" spans="1:16" x14ac:dyDescent="0.2">
      <c r="A59" s="708">
        <v>65116</v>
      </c>
      <c r="B59" s="542" t="s">
        <v>742</v>
      </c>
      <c r="C59" s="543">
        <v>130</v>
      </c>
      <c r="D59" s="543">
        <v>114</v>
      </c>
      <c r="E59" s="543">
        <v>124</v>
      </c>
      <c r="F59" s="543">
        <v>133</v>
      </c>
      <c r="G59" s="543">
        <v>133</v>
      </c>
      <c r="H59" s="543">
        <v>117</v>
      </c>
      <c r="I59" s="543">
        <v>119</v>
      </c>
      <c r="J59" s="543">
        <v>116</v>
      </c>
      <c r="K59" s="1251">
        <v>115</v>
      </c>
      <c r="L59" s="543"/>
      <c r="M59" s="543"/>
      <c r="N59" s="543"/>
      <c r="O59" s="544">
        <f t="shared" si="0"/>
        <v>122.33333333333333</v>
      </c>
      <c r="P59" s="1262"/>
    </row>
    <row r="60" spans="1:16" x14ac:dyDescent="0.2">
      <c r="A60" s="708">
        <v>80000</v>
      </c>
      <c r="B60" s="556" t="s">
        <v>682</v>
      </c>
      <c r="C60" s="543">
        <v>0</v>
      </c>
      <c r="D60" s="543">
        <v>0</v>
      </c>
      <c r="E60" s="543">
        <v>0</v>
      </c>
      <c r="F60" s="543">
        <v>0</v>
      </c>
      <c r="G60" s="543">
        <v>0</v>
      </c>
      <c r="H60" s="543">
        <v>0</v>
      </c>
      <c r="I60" s="543">
        <v>0</v>
      </c>
      <c r="J60" s="543">
        <v>0</v>
      </c>
      <c r="K60" s="1251">
        <v>0</v>
      </c>
      <c r="L60" s="543"/>
      <c r="M60" s="543"/>
      <c r="N60" s="543"/>
      <c r="O60" s="533">
        <f t="shared" si="0"/>
        <v>0</v>
      </c>
      <c r="P60" s="1262"/>
    </row>
    <row r="61" spans="1:16" x14ac:dyDescent="0.2">
      <c r="A61" s="707">
        <v>80102</v>
      </c>
      <c r="B61" s="554" t="s">
        <v>662</v>
      </c>
      <c r="C61" s="543">
        <v>0</v>
      </c>
      <c r="D61" s="543">
        <v>0</v>
      </c>
      <c r="E61" s="543">
        <v>0</v>
      </c>
      <c r="F61" s="543">
        <v>0</v>
      </c>
      <c r="G61" s="543">
        <v>0</v>
      </c>
      <c r="H61" s="543">
        <v>0</v>
      </c>
      <c r="I61" s="543">
        <v>0</v>
      </c>
      <c r="J61" s="543">
        <v>0</v>
      </c>
      <c r="K61" s="1251">
        <v>0</v>
      </c>
      <c r="L61" s="543"/>
      <c r="M61" s="543"/>
      <c r="N61" s="543"/>
      <c r="O61" s="544">
        <f t="shared" si="0"/>
        <v>0</v>
      </c>
      <c r="P61" s="1262"/>
    </row>
    <row r="62" spans="1:16" x14ac:dyDescent="0.2">
      <c r="A62" s="707">
        <v>80104</v>
      </c>
      <c r="B62" s="554" t="s">
        <v>664</v>
      </c>
      <c r="C62" s="1251">
        <v>32</v>
      </c>
      <c r="D62" s="1251">
        <v>32</v>
      </c>
      <c r="E62" s="1251">
        <v>29</v>
      </c>
      <c r="F62" s="1251">
        <v>32</v>
      </c>
      <c r="G62" s="1251">
        <v>52</v>
      </c>
      <c r="H62" s="1251">
        <v>35</v>
      </c>
      <c r="I62" s="1251">
        <v>34</v>
      </c>
      <c r="J62" s="1251">
        <v>42</v>
      </c>
      <c r="K62" s="1251">
        <v>34</v>
      </c>
      <c r="L62" s="543"/>
      <c r="M62" s="543"/>
      <c r="N62" s="543"/>
      <c r="O62" s="544">
        <f t="shared" si="0"/>
        <v>35.777777777777779</v>
      </c>
      <c r="P62" s="1262"/>
    </row>
    <row r="63" spans="1:16" x14ac:dyDescent="0.2">
      <c r="A63" s="708">
        <v>80105</v>
      </c>
      <c r="B63" s="554" t="s">
        <v>666</v>
      </c>
      <c r="C63" s="543">
        <v>39</v>
      </c>
      <c r="D63" s="543">
        <v>40</v>
      </c>
      <c r="E63" s="543">
        <v>55</v>
      </c>
      <c r="F63" s="543">
        <v>40</v>
      </c>
      <c r="G63" s="543">
        <v>43</v>
      </c>
      <c r="H63" s="543">
        <v>45</v>
      </c>
      <c r="I63" s="543">
        <v>50</v>
      </c>
      <c r="J63" s="543">
        <v>63</v>
      </c>
      <c r="K63" s="1251">
        <v>56</v>
      </c>
      <c r="L63" s="543"/>
      <c r="M63" s="543"/>
      <c r="N63" s="543"/>
      <c r="O63" s="544">
        <f t="shared" si="0"/>
        <v>47.888888888888886</v>
      </c>
      <c r="P63" s="1262"/>
    </row>
    <row r="64" spans="1:16" x14ac:dyDescent="0.2">
      <c r="A64" s="708">
        <v>80106</v>
      </c>
      <c r="B64" s="554" t="s">
        <v>668</v>
      </c>
      <c r="C64" s="543">
        <v>0</v>
      </c>
      <c r="D64" s="543">
        <v>0</v>
      </c>
      <c r="E64" s="543">
        <v>0</v>
      </c>
      <c r="F64" s="543">
        <v>0</v>
      </c>
      <c r="G64" s="543">
        <v>0</v>
      </c>
      <c r="H64" s="543">
        <v>0</v>
      </c>
      <c r="I64" s="543">
        <v>0</v>
      </c>
      <c r="J64" s="543">
        <v>0</v>
      </c>
      <c r="K64" s="1251">
        <v>0</v>
      </c>
      <c r="L64" s="543"/>
      <c r="M64" s="543"/>
      <c r="N64" s="543"/>
      <c r="O64" s="544">
        <f t="shared" si="0"/>
        <v>0</v>
      </c>
      <c r="P64" s="1262"/>
    </row>
    <row r="65" spans="1:16" x14ac:dyDescent="0.2">
      <c r="A65" s="708">
        <v>80107</v>
      </c>
      <c r="B65" s="555" t="s">
        <v>669</v>
      </c>
      <c r="C65" s="543">
        <v>0</v>
      </c>
      <c r="D65" s="543">
        <v>0</v>
      </c>
      <c r="E65" s="543">
        <v>0</v>
      </c>
      <c r="F65" s="543">
        <v>0</v>
      </c>
      <c r="G65" s="543">
        <v>0</v>
      </c>
      <c r="H65" s="543">
        <v>0</v>
      </c>
      <c r="I65" s="543">
        <v>0</v>
      </c>
      <c r="J65" s="543">
        <v>0</v>
      </c>
      <c r="K65" s="1251">
        <v>0</v>
      </c>
      <c r="L65" s="543"/>
      <c r="M65" s="543"/>
      <c r="N65" s="543"/>
      <c r="O65" s="544">
        <f t="shared" si="0"/>
        <v>0</v>
      </c>
      <c r="P65" s="1262"/>
    </row>
    <row r="66" spans="1:16" x14ac:dyDescent="0.2">
      <c r="A66" s="708">
        <v>80108</v>
      </c>
      <c r="B66" s="554" t="s">
        <v>688</v>
      </c>
      <c r="C66" s="543">
        <v>0</v>
      </c>
      <c r="D66" s="543">
        <v>0</v>
      </c>
      <c r="E66" s="543">
        <v>0</v>
      </c>
      <c r="F66" s="543">
        <v>0</v>
      </c>
      <c r="G66" s="543">
        <v>0</v>
      </c>
      <c r="H66" s="543">
        <v>0</v>
      </c>
      <c r="I66" s="543">
        <v>0</v>
      </c>
      <c r="J66" s="543">
        <v>0</v>
      </c>
      <c r="K66" s="1251">
        <v>0</v>
      </c>
      <c r="L66" s="543"/>
      <c r="M66" s="543"/>
      <c r="N66" s="543"/>
      <c r="O66" s="544">
        <f t="shared" si="0"/>
        <v>0</v>
      </c>
      <c r="P66" s="1262"/>
    </row>
    <row r="67" spans="1:16" x14ac:dyDescent="0.2">
      <c r="A67" s="708">
        <v>80109</v>
      </c>
      <c r="B67" s="554" t="s">
        <v>690</v>
      </c>
      <c r="C67" s="543">
        <v>0</v>
      </c>
      <c r="D67" s="543">
        <v>0</v>
      </c>
      <c r="E67" s="543">
        <v>0</v>
      </c>
      <c r="F67" s="543">
        <v>0</v>
      </c>
      <c r="G67" s="543">
        <v>0</v>
      </c>
      <c r="H67" s="543">
        <v>0</v>
      </c>
      <c r="I67" s="543">
        <v>0</v>
      </c>
      <c r="J67" s="543">
        <v>0</v>
      </c>
      <c r="K67" s="1251">
        <v>0</v>
      </c>
      <c r="L67" s="543"/>
      <c r="M67" s="543"/>
      <c r="N67" s="543"/>
      <c r="O67" s="544">
        <f t="shared" si="0"/>
        <v>0</v>
      </c>
      <c r="P67" s="1262"/>
    </row>
    <row r="68" spans="1:16" x14ac:dyDescent="0.2">
      <c r="A68" s="708">
        <v>80110</v>
      </c>
      <c r="B68" s="554" t="s">
        <v>670</v>
      </c>
      <c r="C68" s="543">
        <v>0</v>
      </c>
      <c r="D68" s="543">
        <v>0</v>
      </c>
      <c r="E68" s="543">
        <v>0</v>
      </c>
      <c r="F68" s="543">
        <v>0</v>
      </c>
      <c r="G68" s="543">
        <v>0</v>
      </c>
      <c r="H68" s="543">
        <v>0</v>
      </c>
      <c r="I68" s="543">
        <v>0</v>
      </c>
      <c r="J68" s="543">
        <v>0</v>
      </c>
      <c r="K68" s="1251">
        <v>0</v>
      </c>
      <c r="L68" s="543"/>
      <c r="M68" s="543"/>
      <c r="N68" s="543"/>
      <c r="O68" s="544">
        <f t="shared" si="0"/>
        <v>0</v>
      </c>
      <c r="P68" s="1262"/>
    </row>
    <row r="69" spans="1:16" x14ac:dyDescent="0.2">
      <c r="A69" s="708">
        <v>80111</v>
      </c>
      <c r="B69" s="555" t="s">
        <v>691</v>
      </c>
      <c r="C69" s="557">
        <v>0</v>
      </c>
      <c r="D69" s="557">
        <v>0</v>
      </c>
      <c r="E69" s="558">
        <v>0</v>
      </c>
      <c r="F69" s="559">
        <v>0</v>
      </c>
      <c r="G69" s="543">
        <v>0</v>
      </c>
      <c r="H69" s="543">
        <v>0</v>
      </c>
      <c r="I69" s="543">
        <v>0</v>
      </c>
      <c r="J69" s="543">
        <v>0</v>
      </c>
      <c r="K69" s="1251">
        <v>0</v>
      </c>
      <c r="L69" s="543"/>
      <c r="M69" s="543"/>
      <c r="N69" s="560"/>
      <c r="O69" s="544">
        <f t="shared" si="0"/>
        <v>0</v>
      </c>
      <c r="P69" s="1262"/>
    </row>
    <row r="70" spans="1:16" x14ac:dyDescent="0.2">
      <c r="A70" s="708">
        <v>80112</v>
      </c>
      <c r="B70" s="554" t="s">
        <v>671</v>
      </c>
      <c r="C70" s="543">
        <v>0</v>
      </c>
      <c r="D70" s="543">
        <v>0</v>
      </c>
      <c r="E70" s="543">
        <v>0</v>
      </c>
      <c r="F70" s="543">
        <v>0</v>
      </c>
      <c r="G70" s="543">
        <v>0</v>
      </c>
      <c r="H70" s="543">
        <v>0</v>
      </c>
      <c r="I70" s="543">
        <v>0</v>
      </c>
      <c r="J70" s="543">
        <v>0</v>
      </c>
      <c r="K70" s="1251">
        <v>0</v>
      </c>
      <c r="L70" s="543"/>
      <c r="M70" s="543"/>
      <c r="N70" s="543"/>
      <c r="O70" s="544">
        <f t="shared" si="0"/>
        <v>0</v>
      </c>
      <c r="P70" s="1262"/>
    </row>
    <row r="71" spans="1:16" x14ac:dyDescent="0.2">
      <c r="A71" s="708">
        <v>80113</v>
      </c>
      <c r="B71" s="554" t="s">
        <v>672</v>
      </c>
      <c r="C71" s="543">
        <v>4</v>
      </c>
      <c r="D71" s="543">
        <v>4</v>
      </c>
      <c r="E71" s="543">
        <v>4</v>
      </c>
      <c r="F71" s="543">
        <v>6</v>
      </c>
      <c r="G71" s="543">
        <v>4</v>
      </c>
      <c r="H71" s="543">
        <v>4</v>
      </c>
      <c r="I71" s="543">
        <v>62</v>
      </c>
      <c r="J71" s="543">
        <v>15</v>
      </c>
      <c r="K71" s="1251">
        <v>8</v>
      </c>
      <c r="L71" s="543"/>
      <c r="M71" s="543"/>
      <c r="N71" s="543"/>
      <c r="O71" s="544">
        <f t="shared" ref="O71:O134" si="2">AVERAGE(C71:N71)</f>
        <v>12.333333333333334</v>
      </c>
      <c r="P71" s="1262"/>
    </row>
    <row r="72" spans="1:16" x14ac:dyDescent="0.2">
      <c r="A72" s="708">
        <v>80114</v>
      </c>
      <c r="B72" s="554" t="s">
        <v>673</v>
      </c>
      <c r="C72" s="543">
        <v>4</v>
      </c>
      <c r="D72" s="543">
        <v>12</v>
      </c>
      <c r="E72" s="543">
        <v>10</v>
      </c>
      <c r="F72" s="543">
        <v>10</v>
      </c>
      <c r="G72" s="543">
        <v>10</v>
      </c>
      <c r="H72" s="543">
        <v>0</v>
      </c>
      <c r="I72" s="543">
        <v>0</v>
      </c>
      <c r="J72" s="543">
        <v>0</v>
      </c>
      <c r="K72" s="1251">
        <v>0</v>
      </c>
      <c r="L72" s="543"/>
      <c r="M72" s="543"/>
      <c r="N72" s="543"/>
      <c r="O72" s="544">
        <f t="shared" si="2"/>
        <v>5.1111111111111107</v>
      </c>
      <c r="P72" s="1262"/>
    </row>
    <row r="73" spans="1:16" x14ac:dyDescent="0.2">
      <c r="A73" s="708">
        <v>80115</v>
      </c>
      <c r="B73" s="554" t="s">
        <v>674</v>
      </c>
      <c r="C73" s="543">
        <v>14</v>
      </c>
      <c r="D73" s="543">
        <v>16</v>
      </c>
      <c r="E73" s="543">
        <v>24</v>
      </c>
      <c r="F73" s="543">
        <v>35</v>
      </c>
      <c r="G73" s="543">
        <v>23</v>
      </c>
      <c r="H73" s="543">
        <v>25</v>
      </c>
      <c r="I73" s="543">
        <v>26</v>
      </c>
      <c r="J73" s="543">
        <v>36</v>
      </c>
      <c r="K73" s="1251">
        <v>18</v>
      </c>
      <c r="L73" s="543"/>
      <c r="M73" s="543"/>
      <c r="N73" s="543"/>
      <c r="O73" s="544">
        <f t="shared" si="2"/>
        <v>24.111111111111111</v>
      </c>
      <c r="P73" s="1262"/>
    </row>
    <row r="74" spans="1:16" x14ac:dyDescent="0.2">
      <c r="A74" s="708">
        <v>80116</v>
      </c>
      <c r="B74" s="555" t="s">
        <v>675</v>
      </c>
      <c r="C74" s="543">
        <v>4</v>
      </c>
      <c r="D74" s="543">
        <v>4</v>
      </c>
      <c r="E74" s="543">
        <v>4</v>
      </c>
      <c r="F74" s="543">
        <v>4</v>
      </c>
      <c r="G74" s="543">
        <v>4</v>
      </c>
      <c r="H74" s="543">
        <v>4</v>
      </c>
      <c r="I74" s="543">
        <v>4</v>
      </c>
      <c r="J74" s="543">
        <v>4</v>
      </c>
      <c r="K74" s="1251">
        <v>4</v>
      </c>
      <c r="L74" s="543"/>
      <c r="M74" s="543"/>
      <c r="N74" s="543"/>
      <c r="O74" s="544">
        <f t="shared" si="2"/>
        <v>4</v>
      </c>
      <c r="P74" s="1262"/>
    </row>
    <row r="75" spans="1:16" x14ac:dyDescent="0.2">
      <c r="A75" s="708">
        <v>80117</v>
      </c>
      <c r="B75" s="555" t="s">
        <v>676</v>
      </c>
      <c r="C75" s="543">
        <v>0</v>
      </c>
      <c r="D75" s="543">
        <v>0</v>
      </c>
      <c r="E75" s="543">
        <v>0</v>
      </c>
      <c r="F75" s="543">
        <v>0</v>
      </c>
      <c r="G75" s="543">
        <v>0</v>
      </c>
      <c r="H75" s="543">
        <v>0</v>
      </c>
      <c r="I75" s="543">
        <v>0</v>
      </c>
      <c r="J75" s="543">
        <v>0</v>
      </c>
      <c r="K75" s="1251">
        <v>0</v>
      </c>
      <c r="L75" s="543"/>
      <c r="M75" s="543"/>
      <c r="N75" s="543"/>
      <c r="O75" s="544">
        <f t="shared" si="2"/>
        <v>0</v>
      </c>
      <c r="P75" s="1262"/>
    </row>
    <row r="76" spans="1:16" ht="25.5" x14ac:dyDescent="0.2">
      <c r="A76" s="708">
        <v>80118</v>
      </c>
      <c r="B76" s="554" t="s">
        <v>677</v>
      </c>
      <c r="C76" s="543">
        <v>0</v>
      </c>
      <c r="D76" s="543">
        <v>0</v>
      </c>
      <c r="E76" s="543">
        <v>0</v>
      </c>
      <c r="F76" s="543">
        <v>0</v>
      </c>
      <c r="G76" s="543">
        <v>0</v>
      </c>
      <c r="H76" s="543">
        <v>0</v>
      </c>
      <c r="I76" s="543">
        <v>0</v>
      </c>
      <c r="J76" s="543">
        <v>0</v>
      </c>
      <c r="K76" s="1251">
        <v>0</v>
      </c>
      <c r="L76" s="543"/>
      <c r="M76" s="543"/>
      <c r="N76" s="543"/>
      <c r="O76" s="544">
        <f t="shared" si="2"/>
        <v>0</v>
      </c>
      <c r="P76" s="1262"/>
    </row>
    <row r="77" spans="1:16" x14ac:dyDescent="0.2">
      <c r="A77" s="708">
        <v>80119</v>
      </c>
      <c r="B77" s="555" t="s">
        <v>678</v>
      </c>
      <c r="C77" s="543">
        <v>0</v>
      </c>
      <c r="D77" s="543">
        <v>0</v>
      </c>
      <c r="E77" s="543">
        <v>0</v>
      </c>
      <c r="F77" s="543">
        <v>0</v>
      </c>
      <c r="G77" s="543">
        <v>0</v>
      </c>
      <c r="H77" s="543">
        <v>0</v>
      </c>
      <c r="I77" s="543">
        <v>0</v>
      </c>
      <c r="J77" s="543">
        <v>0</v>
      </c>
      <c r="K77" s="1251">
        <v>0</v>
      </c>
      <c r="L77" s="543"/>
      <c r="M77" s="543"/>
      <c r="N77" s="543"/>
      <c r="O77" s="544">
        <f t="shared" si="2"/>
        <v>0</v>
      </c>
      <c r="P77" s="1262"/>
    </row>
    <row r="78" spans="1:16" x14ac:dyDescent="0.2">
      <c r="A78" s="708">
        <v>80120</v>
      </c>
      <c r="B78" s="554" t="s">
        <v>679</v>
      </c>
      <c r="C78" s="543">
        <v>3</v>
      </c>
      <c r="D78" s="543">
        <v>3</v>
      </c>
      <c r="E78" s="543">
        <v>0</v>
      </c>
      <c r="F78" s="543">
        <v>0</v>
      </c>
      <c r="G78" s="543">
        <v>0</v>
      </c>
      <c r="H78" s="543">
        <v>0</v>
      </c>
      <c r="I78" s="543">
        <v>0</v>
      </c>
      <c r="J78" s="543">
        <v>0</v>
      </c>
      <c r="K78" s="1251">
        <v>0</v>
      </c>
      <c r="L78" s="543"/>
      <c r="M78" s="543"/>
      <c r="N78" s="543"/>
      <c r="O78" s="544">
        <f t="shared" si="2"/>
        <v>0.66666666666666663</v>
      </c>
      <c r="P78" s="1262"/>
    </row>
    <row r="79" spans="1:16" x14ac:dyDescent="0.2">
      <c r="A79" s="708">
        <v>80121</v>
      </c>
      <c r="B79" s="554" t="s">
        <v>680</v>
      </c>
      <c r="C79" s="543">
        <v>24</v>
      </c>
      <c r="D79" s="543">
        <v>24</v>
      </c>
      <c r="E79" s="543">
        <v>25</v>
      </c>
      <c r="F79" s="543">
        <v>28</v>
      </c>
      <c r="G79" s="543">
        <v>38</v>
      </c>
      <c r="H79" s="543">
        <v>39</v>
      </c>
      <c r="I79" s="543">
        <v>41</v>
      </c>
      <c r="J79" s="543">
        <v>0</v>
      </c>
      <c r="K79" s="1251">
        <v>0</v>
      </c>
      <c r="L79" s="543"/>
      <c r="M79" s="543"/>
      <c r="N79" s="543"/>
      <c r="O79" s="544">
        <f t="shared" si="2"/>
        <v>24.333333333333332</v>
      </c>
      <c r="P79" s="1262"/>
    </row>
    <row r="80" spans="1:16" x14ac:dyDescent="0.2">
      <c r="A80" s="708">
        <v>80122</v>
      </c>
      <c r="B80" s="555" t="s">
        <v>681</v>
      </c>
      <c r="C80" s="543">
        <v>118</v>
      </c>
      <c r="D80" s="543">
        <v>80</v>
      </c>
      <c r="E80" s="543">
        <v>78</v>
      </c>
      <c r="F80" s="543">
        <v>102</v>
      </c>
      <c r="G80" s="543">
        <v>77</v>
      </c>
      <c r="H80" s="543">
        <v>75</v>
      </c>
      <c r="I80" s="543">
        <v>99</v>
      </c>
      <c r="J80" s="543">
        <v>81</v>
      </c>
      <c r="K80" s="1251">
        <v>90</v>
      </c>
      <c r="L80" s="543"/>
      <c r="M80" s="543"/>
      <c r="N80" s="543"/>
      <c r="O80" s="544">
        <f t="shared" si="2"/>
        <v>88.888888888888886</v>
      </c>
      <c r="P80" s="1262"/>
    </row>
    <row r="81" spans="1:16" x14ac:dyDescent="0.2">
      <c r="A81" s="708">
        <v>80124</v>
      </c>
      <c r="B81" s="554" t="s">
        <v>683</v>
      </c>
      <c r="C81" s="543">
        <v>0</v>
      </c>
      <c r="D81" s="543">
        <v>0</v>
      </c>
      <c r="E81" s="543">
        <v>0</v>
      </c>
      <c r="F81" s="543">
        <v>0</v>
      </c>
      <c r="G81" s="543">
        <v>0</v>
      </c>
      <c r="H81" s="543">
        <v>0</v>
      </c>
      <c r="I81" s="543">
        <v>0</v>
      </c>
      <c r="J81" s="543">
        <v>0</v>
      </c>
      <c r="K81" s="1251">
        <v>0</v>
      </c>
      <c r="L81" s="543"/>
      <c r="M81" s="543"/>
      <c r="N81" s="543"/>
      <c r="O81" s="544">
        <f t="shared" si="2"/>
        <v>0</v>
      </c>
      <c r="P81" s="1262"/>
    </row>
    <row r="82" spans="1:16" x14ac:dyDescent="0.2">
      <c r="A82" s="708">
        <v>80125</v>
      </c>
      <c r="B82" s="554" t="s">
        <v>685</v>
      </c>
      <c r="C82" s="543">
        <v>7</v>
      </c>
      <c r="D82" s="543">
        <v>0</v>
      </c>
      <c r="E82" s="543">
        <v>0</v>
      </c>
      <c r="F82" s="543">
        <v>0</v>
      </c>
      <c r="G82" s="543">
        <v>0</v>
      </c>
      <c r="H82" s="543">
        <v>0</v>
      </c>
      <c r="I82" s="543">
        <v>0</v>
      </c>
      <c r="J82" s="543">
        <v>0</v>
      </c>
      <c r="K82" s="1251">
        <v>0</v>
      </c>
      <c r="L82" s="543"/>
      <c r="M82" s="543"/>
      <c r="N82" s="543"/>
      <c r="O82" s="544">
        <f t="shared" si="2"/>
        <v>0.77777777777777779</v>
      </c>
      <c r="P82" s="1262"/>
    </row>
    <row r="83" spans="1:16" x14ac:dyDescent="0.2">
      <c r="A83" s="708">
        <v>80126</v>
      </c>
      <c r="B83" s="555" t="s">
        <v>687</v>
      </c>
      <c r="C83" s="543">
        <v>0</v>
      </c>
      <c r="D83" s="543">
        <v>0</v>
      </c>
      <c r="E83" s="543">
        <v>0</v>
      </c>
      <c r="F83" s="543">
        <v>0</v>
      </c>
      <c r="G83" s="543">
        <v>0</v>
      </c>
      <c r="H83" s="543">
        <v>0</v>
      </c>
      <c r="I83" s="543">
        <v>0</v>
      </c>
      <c r="J83" s="543">
        <v>0</v>
      </c>
      <c r="K83" s="1251">
        <v>0</v>
      </c>
      <c r="L83" s="543"/>
      <c r="M83" s="543"/>
      <c r="N83" s="543"/>
      <c r="O83" s="544">
        <f t="shared" si="2"/>
        <v>0</v>
      </c>
      <c r="P83" s="1262"/>
    </row>
    <row r="84" spans="1:16" x14ac:dyDescent="0.2">
      <c r="A84" s="708">
        <v>80127</v>
      </c>
      <c r="B84" s="554" t="s">
        <v>692</v>
      </c>
      <c r="C84" s="557">
        <v>332</v>
      </c>
      <c r="D84" s="557">
        <v>330</v>
      </c>
      <c r="E84" s="558">
        <v>351</v>
      </c>
      <c r="F84" s="559">
        <v>366</v>
      </c>
      <c r="G84" s="543">
        <v>374</v>
      </c>
      <c r="H84" s="543">
        <v>367</v>
      </c>
      <c r="I84" s="543">
        <v>365</v>
      </c>
      <c r="J84" s="543">
        <v>384</v>
      </c>
      <c r="K84" s="1251">
        <v>1168</v>
      </c>
      <c r="L84" s="543"/>
      <c r="M84" s="543"/>
      <c r="N84" s="543"/>
      <c r="O84" s="544">
        <f t="shared" si="2"/>
        <v>448.55555555555554</v>
      </c>
      <c r="P84" s="1262"/>
    </row>
    <row r="85" spans="1:16" x14ac:dyDescent="0.2">
      <c r="A85" s="708">
        <v>80128</v>
      </c>
      <c r="B85" s="554" t="s">
        <v>693</v>
      </c>
      <c r="C85" s="557">
        <v>11</v>
      </c>
      <c r="D85" s="557">
        <v>11</v>
      </c>
      <c r="E85" s="558">
        <v>13</v>
      </c>
      <c r="F85" s="559">
        <v>13</v>
      </c>
      <c r="G85" s="543">
        <v>12</v>
      </c>
      <c r="H85" s="543">
        <v>12</v>
      </c>
      <c r="I85" s="543">
        <v>5</v>
      </c>
      <c r="J85" s="543">
        <v>5</v>
      </c>
      <c r="K85" s="1251">
        <v>52</v>
      </c>
      <c r="L85" s="543"/>
      <c r="M85" s="543"/>
      <c r="N85" s="543"/>
      <c r="O85" s="544">
        <f t="shared" si="2"/>
        <v>14.888888888888889</v>
      </c>
      <c r="P85" s="1262"/>
    </row>
    <row r="86" spans="1:16" x14ac:dyDescent="0.2">
      <c r="A86" s="708">
        <v>80129</v>
      </c>
      <c r="B86" s="554" t="s">
        <v>694</v>
      </c>
      <c r="C86" s="557">
        <v>172</v>
      </c>
      <c r="D86" s="557">
        <v>179</v>
      </c>
      <c r="E86" s="558">
        <v>181</v>
      </c>
      <c r="F86" s="559">
        <v>175</v>
      </c>
      <c r="G86" s="543">
        <v>177</v>
      </c>
      <c r="H86" s="543">
        <v>180</v>
      </c>
      <c r="I86" s="543">
        <v>184</v>
      </c>
      <c r="J86" s="543">
        <v>181</v>
      </c>
      <c r="K86" s="1251">
        <v>177</v>
      </c>
      <c r="L86" s="543"/>
      <c r="M86" s="543"/>
      <c r="N86" s="543"/>
      <c r="O86" s="544">
        <f t="shared" si="2"/>
        <v>178.44444444444446</v>
      </c>
      <c r="P86" s="1262"/>
    </row>
    <row r="87" spans="1:16" x14ac:dyDescent="0.2">
      <c r="A87" s="708">
        <v>80130</v>
      </c>
      <c r="B87" s="554" t="s">
        <v>689</v>
      </c>
      <c r="C87" s="543">
        <v>0</v>
      </c>
      <c r="D87" s="543">
        <v>0</v>
      </c>
      <c r="E87" s="543">
        <v>0</v>
      </c>
      <c r="F87" s="543">
        <v>0</v>
      </c>
      <c r="G87" s="543">
        <v>0</v>
      </c>
      <c r="H87" s="543">
        <v>0</v>
      </c>
      <c r="I87" s="543">
        <v>0</v>
      </c>
      <c r="J87" s="543">
        <v>0</v>
      </c>
      <c r="K87" s="1251">
        <v>0</v>
      </c>
      <c r="L87" s="543"/>
      <c r="M87" s="543"/>
      <c r="N87" s="543"/>
      <c r="O87" s="544">
        <f t="shared" si="2"/>
        <v>0</v>
      </c>
      <c r="P87" s="1262"/>
    </row>
    <row r="88" spans="1:16" x14ac:dyDescent="0.2">
      <c r="A88" s="708">
        <v>80131</v>
      </c>
      <c r="B88" s="555" t="s">
        <v>697</v>
      </c>
      <c r="C88" s="557">
        <v>11</v>
      </c>
      <c r="D88" s="557">
        <v>11</v>
      </c>
      <c r="E88" s="558">
        <v>19</v>
      </c>
      <c r="F88" s="559">
        <v>28</v>
      </c>
      <c r="G88" s="543">
        <v>19</v>
      </c>
      <c r="H88" s="543">
        <v>14</v>
      </c>
      <c r="I88" s="543">
        <v>13</v>
      </c>
      <c r="J88" s="543">
        <v>12</v>
      </c>
      <c r="K88" s="1251">
        <v>12</v>
      </c>
      <c r="L88" s="543"/>
      <c r="M88" s="543"/>
      <c r="N88" s="543"/>
      <c r="O88" s="544">
        <f t="shared" si="2"/>
        <v>15.444444444444445</v>
      </c>
      <c r="P88" s="1262"/>
    </row>
    <row r="89" spans="1:16" x14ac:dyDescent="0.2">
      <c r="A89" s="708">
        <v>80132</v>
      </c>
      <c r="B89" s="555" t="s">
        <v>698</v>
      </c>
      <c r="C89" s="557">
        <v>1</v>
      </c>
      <c r="D89" s="557">
        <v>1</v>
      </c>
      <c r="E89" s="558">
        <v>1</v>
      </c>
      <c r="F89" s="559">
        <v>1</v>
      </c>
      <c r="G89" s="543">
        <v>1</v>
      </c>
      <c r="H89" s="543">
        <v>0</v>
      </c>
      <c r="I89" s="543">
        <v>0</v>
      </c>
      <c r="J89" s="543">
        <v>0</v>
      </c>
      <c r="K89" s="1251">
        <v>0</v>
      </c>
      <c r="L89" s="543"/>
      <c r="M89" s="543"/>
      <c r="N89" s="543"/>
      <c r="O89" s="544">
        <f t="shared" si="2"/>
        <v>0.55555555555555558</v>
      </c>
      <c r="P89" s="1262"/>
    </row>
    <row r="90" spans="1:16" x14ac:dyDescent="0.2">
      <c r="A90" s="708">
        <v>80133</v>
      </c>
      <c r="B90" s="555" t="s">
        <v>695</v>
      </c>
      <c r="C90" s="557">
        <v>348</v>
      </c>
      <c r="D90" s="557">
        <v>372</v>
      </c>
      <c r="E90" s="558">
        <v>374</v>
      </c>
      <c r="F90" s="559">
        <v>367</v>
      </c>
      <c r="G90" s="543">
        <v>399</v>
      </c>
      <c r="H90" s="543">
        <v>414</v>
      </c>
      <c r="I90" s="543">
        <v>255</v>
      </c>
      <c r="J90" s="543">
        <v>281</v>
      </c>
      <c r="K90" s="1251">
        <v>465</v>
      </c>
      <c r="L90" s="543"/>
      <c r="M90" s="543"/>
      <c r="N90" s="543"/>
      <c r="O90" s="544">
        <f t="shared" si="2"/>
        <v>363.88888888888891</v>
      </c>
      <c r="P90" s="1262"/>
    </row>
    <row r="91" spans="1:16" x14ac:dyDescent="0.2">
      <c r="A91" s="708">
        <v>95016</v>
      </c>
      <c r="B91" s="555" t="s">
        <v>787</v>
      </c>
      <c r="C91" s="557"/>
      <c r="D91" s="557"/>
      <c r="E91" s="558"/>
      <c r="F91" s="559"/>
      <c r="G91" s="543"/>
      <c r="H91" s="543"/>
      <c r="I91" s="543"/>
      <c r="J91" s="543"/>
      <c r="K91" s="1251"/>
      <c r="L91" s="543"/>
      <c r="M91" s="543"/>
      <c r="N91" s="543"/>
      <c r="O91" s="544"/>
      <c r="P91" s="1262"/>
    </row>
    <row r="92" spans="1:16" x14ac:dyDescent="0.2">
      <c r="A92" s="708">
        <v>95017</v>
      </c>
      <c r="B92" s="555" t="s">
        <v>781</v>
      </c>
      <c r="C92" s="557"/>
      <c r="D92" s="557"/>
      <c r="E92" s="558"/>
      <c r="F92" s="559"/>
      <c r="G92" s="543"/>
      <c r="H92" s="543"/>
      <c r="I92" s="543"/>
      <c r="J92" s="543"/>
      <c r="K92" s="1251"/>
      <c r="L92" s="543"/>
      <c r="M92" s="543"/>
      <c r="N92" s="543"/>
      <c r="O92" s="544"/>
      <c r="P92" s="1262"/>
    </row>
    <row r="93" spans="1:16" x14ac:dyDescent="0.2">
      <c r="A93" s="708">
        <v>95019</v>
      </c>
      <c r="B93" s="555" t="s">
        <v>782</v>
      </c>
      <c r="C93" s="557"/>
      <c r="D93" s="557"/>
      <c r="E93" s="558"/>
      <c r="F93" s="559"/>
      <c r="G93" s="543"/>
      <c r="H93" s="543"/>
      <c r="I93" s="543"/>
      <c r="J93" s="543"/>
      <c r="K93" s="1251"/>
      <c r="L93" s="543"/>
      <c r="M93" s="543"/>
      <c r="N93" s="543"/>
      <c r="O93" s="544"/>
      <c r="P93" s="1262"/>
    </row>
    <row r="94" spans="1:16" x14ac:dyDescent="0.2">
      <c r="A94" s="708">
        <v>95020</v>
      </c>
      <c r="B94" s="555" t="s">
        <v>783</v>
      </c>
      <c r="C94" s="557">
        <v>3</v>
      </c>
      <c r="D94" s="557">
        <v>3</v>
      </c>
      <c r="E94" s="558">
        <v>3</v>
      </c>
      <c r="F94" s="559">
        <v>3</v>
      </c>
      <c r="G94" s="543">
        <v>3</v>
      </c>
      <c r="H94" s="543">
        <v>3</v>
      </c>
      <c r="I94" s="543">
        <v>3</v>
      </c>
      <c r="J94" s="543">
        <v>3</v>
      </c>
      <c r="K94" s="1251">
        <v>3</v>
      </c>
      <c r="L94" s="543"/>
      <c r="M94" s="543"/>
      <c r="N94" s="543"/>
      <c r="O94" s="544">
        <f t="shared" si="2"/>
        <v>3</v>
      </c>
      <c r="P94" s="1262"/>
    </row>
    <row r="95" spans="1:16" x14ac:dyDescent="0.2">
      <c r="A95" s="708">
        <v>95022</v>
      </c>
      <c r="B95" s="555" t="s">
        <v>786</v>
      </c>
      <c r="C95" s="557"/>
      <c r="D95" s="557"/>
      <c r="E95" s="558"/>
      <c r="F95" s="559"/>
      <c r="G95" s="543"/>
      <c r="H95" s="543"/>
      <c r="I95" s="543"/>
      <c r="J95" s="543"/>
      <c r="K95" s="1251"/>
      <c r="L95" s="543"/>
      <c r="M95" s="543"/>
      <c r="N95" s="543"/>
      <c r="O95" s="544"/>
      <c r="P95" s="1262"/>
    </row>
    <row r="96" spans="1:16" x14ac:dyDescent="0.2">
      <c r="A96" s="708">
        <v>95026</v>
      </c>
      <c r="B96" s="555" t="s">
        <v>784</v>
      </c>
      <c r="C96" s="557"/>
      <c r="D96" s="557"/>
      <c r="E96" s="558"/>
      <c r="F96" s="559"/>
      <c r="G96" s="543"/>
      <c r="H96" s="543"/>
      <c r="I96" s="543"/>
      <c r="J96" s="543"/>
      <c r="K96" s="1251"/>
      <c r="L96" s="543"/>
      <c r="M96" s="543"/>
      <c r="N96" s="543"/>
      <c r="O96" s="544"/>
      <c r="P96" s="1262"/>
    </row>
    <row r="97" spans="1:16" x14ac:dyDescent="0.2">
      <c r="A97" s="708">
        <v>95030</v>
      </c>
      <c r="B97" s="555" t="s">
        <v>684</v>
      </c>
      <c r="C97" s="543">
        <v>0</v>
      </c>
      <c r="D97" s="543">
        <v>0</v>
      </c>
      <c r="E97" s="543">
        <v>0</v>
      </c>
      <c r="F97" s="543">
        <v>0</v>
      </c>
      <c r="G97" s="543">
        <v>0</v>
      </c>
      <c r="H97" s="543">
        <v>0</v>
      </c>
      <c r="I97" s="543">
        <v>0</v>
      </c>
      <c r="J97" s="543">
        <v>0</v>
      </c>
      <c r="K97" s="1251">
        <v>0</v>
      </c>
      <c r="L97" s="543"/>
      <c r="M97" s="543"/>
      <c r="N97" s="543"/>
      <c r="O97" s="544">
        <f t="shared" si="2"/>
        <v>0</v>
      </c>
      <c r="P97" s="1262"/>
    </row>
    <row r="98" spans="1:16" x14ac:dyDescent="0.2">
      <c r="A98" s="708">
        <v>95043</v>
      </c>
      <c r="B98" s="555" t="s">
        <v>850</v>
      </c>
      <c r="C98" s="543"/>
      <c r="D98" s="543"/>
      <c r="E98" s="543"/>
      <c r="F98" s="543"/>
      <c r="G98" s="543"/>
      <c r="H98" s="543"/>
      <c r="I98" s="543"/>
      <c r="J98" s="543"/>
      <c r="K98" s="1251"/>
      <c r="L98" s="543"/>
      <c r="M98" s="543"/>
      <c r="N98" s="543"/>
      <c r="O98" s="544"/>
      <c r="P98" s="1262"/>
    </row>
    <row r="99" spans="1:16" x14ac:dyDescent="0.2">
      <c r="A99" s="708">
        <v>95050</v>
      </c>
      <c r="B99" s="554" t="s">
        <v>848</v>
      </c>
      <c r="C99" s="543">
        <v>2</v>
      </c>
      <c r="D99" s="543">
        <v>2</v>
      </c>
      <c r="E99" s="543">
        <v>2</v>
      </c>
      <c r="F99" s="543">
        <v>0</v>
      </c>
      <c r="G99" s="543">
        <v>0</v>
      </c>
      <c r="H99" s="543">
        <v>0</v>
      </c>
      <c r="I99" s="543">
        <v>0</v>
      </c>
      <c r="J99" s="543">
        <v>0</v>
      </c>
      <c r="K99" s="1251">
        <v>0</v>
      </c>
      <c r="L99" s="543"/>
      <c r="M99" s="543"/>
      <c r="N99" s="543"/>
      <c r="O99" s="544">
        <f t="shared" si="2"/>
        <v>0.66666666666666663</v>
      </c>
      <c r="P99" s="1262"/>
    </row>
    <row r="100" spans="1:16" x14ac:dyDescent="0.2">
      <c r="A100" s="708">
        <v>95062</v>
      </c>
      <c r="B100" s="554" t="s">
        <v>780</v>
      </c>
      <c r="C100" s="557"/>
      <c r="D100" s="557"/>
      <c r="E100" s="558"/>
      <c r="F100" s="559"/>
      <c r="G100" s="543"/>
      <c r="H100" s="543"/>
      <c r="I100" s="543"/>
      <c r="J100" s="543"/>
      <c r="K100" s="1251"/>
      <c r="L100" s="543"/>
      <c r="M100" s="543"/>
      <c r="N100" s="543"/>
      <c r="O100" s="544"/>
      <c r="P100" s="1262"/>
    </row>
    <row r="101" spans="1:16" x14ac:dyDescent="0.2">
      <c r="A101" s="708">
        <v>95081</v>
      </c>
      <c r="B101" s="554" t="s">
        <v>667</v>
      </c>
      <c r="C101" s="543">
        <v>0</v>
      </c>
      <c r="D101" s="543">
        <v>0</v>
      </c>
      <c r="E101" s="543">
        <v>0</v>
      </c>
      <c r="F101" s="543">
        <v>0</v>
      </c>
      <c r="G101" s="543">
        <v>0</v>
      </c>
      <c r="H101" s="543">
        <v>0</v>
      </c>
      <c r="I101" s="543">
        <v>0</v>
      </c>
      <c r="J101" s="543">
        <v>0</v>
      </c>
      <c r="K101" s="1251">
        <v>0</v>
      </c>
      <c r="L101" s="543"/>
      <c r="M101" s="543"/>
      <c r="N101" s="543"/>
      <c r="O101" s="544">
        <f t="shared" si="2"/>
        <v>0</v>
      </c>
      <c r="P101" s="1262"/>
    </row>
    <row r="102" spans="1:16" x14ac:dyDescent="0.2">
      <c r="A102" s="708">
        <v>95082</v>
      </c>
      <c r="B102" s="554" t="s">
        <v>665</v>
      </c>
      <c r="C102" s="543">
        <v>0</v>
      </c>
      <c r="D102" s="543">
        <v>0</v>
      </c>
      <c r="E102" s="543">
        <v>0</v>
      </c>
      <c r="F102" s="543">
        <v>0</v>
      </c>
      <c r="G102" s="543">
        <v>0</v>
      </c>
      <c r="H102" s="543">
        <v>0</v>
      </c>
      <c r="I102" s="543">
        <v>0</v>
      </c>
      <c r="J102" s="543">
        <v>0</v>
      </c>
      <c r="K102" s="1251">
        <v>0</v>
      </c>
      <c r="L102" s="543"/>
      <c r="M102" s="543"/>
      <c r="N102" s="543"/>
      <c r="O102" s="544">
        <f t="shared" si="2"/>
        <v>0</v>
      </c>
      <c r="P102" s="1262"/>
    </row>
    <row r="103" spans="1:16" x14ac:dyDescent="0.2">
      <c r="A103" s="708">
        <v>95108</v>
      </c>
      <c r="B103" s="554" t="s">
        <v>686</v>
      </c>
      <c r="C103" s="543">
        <v>2</v>
      </c>
      <c r="D103" s="543">
        <v>2</v>
      </c>
      <c r="E103" s="543">
        <v>0</v>
      </c>
      <c r="F103" s="543">
        <v>0</v>
      </c>
      <c r="G103" s="543">
        <v>0</v>
      </c>
      <c r="H103" s="543">
        <v>0</v>
      </c>
      <c r="I103" s="543">
        <v>0</v>
      </c>
      <c r="J103" s="543">
        <v>0</v>
      </c>
      <c r="K103" s="1251">
        <v>0</v>
      </c>
      <c r="L103" s="543"/>
      <c r="M103" s="543"/>
      <c r="N103" s="543"/>
      <c r="O103" s="544">
        <f t="shared" si="2"/>
        <v>0.44444444444444442</v>
      </c>
      <c r="P103" s="1262"/>
    </row>
    <row r="104" spans="1:16" x14ac:dyDescent="0.2">
      <c r="A104" s="708">
        <v>95115</v>
      </c>
      <c r="B104" s="554" t="s">
        <v>779</v>
      </c>
      <c r="C104" s="543"/>
      <c r="D104" s="543"/>
      <c r="E104" s="543"/>
      <c r="F104" s="543"/>
      <c r="G104" s="543"/>
      <c r="H104" s="543"/>
      <c r="I104" s="543"/>
      <c r="J104" s="543"/>
      <c r="K104" s="1251"/>
      <c r="L104" s="543"/>
      <c r="M104" s="543"/>
      <c r="N104" s="543"/>
      <c r="O104" s="544"/>
      <c r="P104" s="1262"/>
    </row>
    <row r="105" spans="1:16" x14ac:dyDescent="0.2">
      <c r="A105" s="708">
        <v>95119</v>
      </c>
      <c r="B105" s="561" t="s">
        <v>867</v>
      </c>
      <c r="C105" s="543"/>
      <c r="D105" s="543"/>
      <c r="E105" s="543"/>
      <c r="F105" s="543"/>
      <c r="G105" s="543"/>
      <c r="H105" s="543"/>
      <c r="I105" s="543"/>
      <c r="J105" s="543"/>
      <c r="K105" s="1251"/>
      <c r="L105" s="543"/>
      <c r="M105" s="543"/>
      <c r="N105" s="543"/>
      <c r="O105" s="544"/>
      <c r="P105" s="1262"/>
    </row>
    <row r="106" spans="1:16" x14ac:dyDescent="0.2">
      <c r="A106" s="708">
        <v>95121</v>
      </c>
      <c r="B106" s="554" t="s">
        <v>851</v>
      </c>
      <c r="C106" s="543"/>
      <c r="D106" s="543"/>
      <c r="E106" s="543"/>
      <c r="F106" s="543"/>
      <c r="G106" s="543"/>
      <c r="H106" s="543"/>
      <c r="I106" s="543"/>
      <c r="J106" s="543"/>
      <c r="K106" s="1251"/>
      <c r="L106" s="543"/>
      <c r="M106" s="543"/>
      <c r="N106" s="543"/>
      <c r="O106" s="544"/>
      <c r="P106" s="1262"/>
    </row>
    <row r="107" spans="1:16" x14ac:dyDescent="0.2">
      <c r="A107" s="708">
        <v>95132</v>
      </c>
      <c r="B107" s="554" t="s">
        <v>778</v>
      </c>
      <c r="C107" s="543">
        <v>45</v>
      </c>
      <c r="D107" s="543">
        <v>20</v>
      </c>
      <c r="E107" s="543">
        <v>20</v>
      </c>
      <c r="F107" s="543">
        <v>20</v>
      </c>
      <c r="G107" s="543">
        <v>20</v>
      </c>
      <c r="H107" s="543">
        <v>2</v>
      </c>
      <c r="I107" s="543">
        <v>0</v>
      </c>
      <c r="J107" s="543">
        <v>0</v>
      </c>
      <c r="K107" s="1251">
        <v>0</v>
      </c>
      <c r="L107" s="543"/>
      <c r="M107" s="543"/>
      <c r="N107" s="543"/>
      <c r="O107" s="544">
        <f t="shared" si="2"/>
        <v>14.111111111111111</v>
      </c>
      <c r="P107" s="1262"/>
    </row>
    <row r="108" spans="1:16" x14ac:dyDescent="0.2">
      <c r="A108" s="708">
        <v>95152</v>
      </c>
      <c r="B108" s="542" t="s">
        <v>696</v>
      </c>
      <c r="C108" s="557">
        <v>22</v>
      </c>
      <c r="D108" s="557">
        <v>24</v>
      </c>
      <c r="E108" s="558">
        <v>28</v>
      </c>
      <c r="F108" s="559">
        <v>22</v>
      </c>
      <c r="G108" s="543">
        <v>23</v>
      </c>
      <c r="H108" s="543">
        <v>0</v>
      </c>
      <c r="I108" s="543">
        <v>0</v>
      </c>
      <c r="J108" s="543">
        <v>0</v>
      </c>
      <c r="K108" s="1251">
        <v>0</v>
      </c>
      <c r="L108" s="543"/>
      <c r="M108" s="543"/>
      <c r="N108" s="543"/>
      <c r="O108" s="544">
        <f t="shared" si="2"/>
        <v>13.222222222222221</v>
      </c>
      <c r="P108" s="1262"/>
    </row>
    <row r="109" spans="1:16" x14ac:dyDescent="0.2">
      <c r="A109" s="708">
        <v>95160</v>
      </c>
      <c r="B109" s="554" t="s">
        <v>663</v>
      </c>
      <c r="C109" s="543">
        <v>0</v>
      </c>
      <c r="D109" s="543">
        <v>0</v>
      </c>
      <c r="E109" s="543">
        <v>0</v>
      </c>
      <c r="F109" s="543">
        <v>0</v>
      </c>
      <c r="G109" s="543">
        <v>0</v>
      </c>
      <c r="H109" s="543">
        <v>0</v>
      </c>
      <c r="I109" s="543">
        <v>0</v>
      </c>
      <c r="J109" s="543">
        <v>0</v>
      </c>
      <c r="K109" s="1251">
        <v>0</v>
      </c>
      <c r="L109" s="543"/>
      <c r="M109" s="543"/>
      <c r="N109" s="543"/>
      <c r="O109" s="544">
        <f t="shared" si="2"/>
        <v>0</v>
      </c>
      <c r="P109" s="1262"/>
    </row>
    <row r="110" spans="1:16" x14ac:dyDescent="0.2">
      <c r="A110" s="708">
        <v>95164</v>
      </c>
      <c r="B110" s="562" t="s">
        <v>785</v>
      </c>
      <c r="C110" s="563">
        <v>2</v>
      </c>
      <c r="D110" s="563">
        <v>2</v>
      </c>
      <c r="E110" s="564">
        <v>2</v>
      </c>
      <c r="F110" s="565">
        <v>2</v>
      </c>
      <c r="G110" s="566">
        <v>0</v>
      </c>
      <c r="H110" s="566">
        <v>0</v>
      </c>
      <c r="I110" s="566">
        <v>0</v>
      </c>
      <c r="J110" s="566">
        <v>0</v>
      </c>
      <c r="K110" s="1252">
        <v>0</v>
      </c>
      <c r="L110" s="566"/>
      <c r="M110" s="566"/>
      <c r="N110" s="566"/>
      <c r="O110" s="544">
        <f t="shared" si="2"/>
        <v>0.88888888888888884</v>
      </c>
      <c r="P110" s="1262"/>
    </row>
    <row r="111" spans="1:16" s="538" customFormat="1" x14ac:dyDescent="0.2">
      <c r="A111" s="548"/>
      <c r="B111" s="548" t="s">
        <v>744</v>
      </c>
      <c r="C111" s="549">
        <f t="shared" ref="C111:K111" si="3">SUM(C15:C110)</f>
        <v>26864</v>
      </c>
      <c r="D111" s="549">
        <f t="shared" si="3"/>
        <v>26897</v>
      </c>
      <c r="E111" s="549">
        <f t="shared" si="3"/>
        <v>28626</v>
      </c>
      <c r="F111" s="549">
        <f t="shared" si="3"/>
        <v>31362</v>
      </c>
      <c r="G111" s="549">
        <f t="shared" si="3"/>
        <v>30454</v>
      </c>
      <c r="H111" s="549">
        <f t="shared" si="3"/>
        <v>30517</v>
      </c>
      <c r="I111" s="549">
        <f t="shared" si="3"/>
        <v>26259</v>
      </c>
      <c r="J111" s="549">
        <f t="shared" si="3"/>
        <v>25863</v>
      </c>
      <c r="K111" s="1253">
        <f t="shared" si="3"/>
        <v>31635</v>
      </c>
      <c r="L111" s="549"/>
      <c r="M111" s="549"/>
      <c r="N111" s="549"/>
      <c r="O111" s="550">
        <f t="shared" si="2"/>
        <v>28719.666666666668</v>
      </c>
      <c r="P111" s="1262"/>
    </row>
    <row r="112" spans="1:16" x14ac:dyDescent="0.2">
      <c r="A112" s="708">
        <v>30502</v>
      </c>
      <c r="B112" s="567" t="s">
        <v>745</v>
      </c>
      <c r="C112" s="540">
        <v>7744</v>
      </c>
      <c r="D112" s="540">
        <v>7735</v>
      </c>
      <c r="E112" s="540">
        <v>7697</v>
      </c>
      <c r="F112" s="540">
        <v>7719</v>
      </c>
      <c r="G112" s="540">
        <v>7082</v>
      </c>
      <c r="H112" s="540">
        <v>7257</v>
      </c>
      <c r="I112" s="540">
        <v>7247</v>
      </c>
      <c r="J112" s="540">
        <v>8338</v>
      </c>
      <c r="K112" s="1250">
        <v>8369</v>
      </c>
      <c r="L112" s="540"/>
      <c r="M112" s="540"/>
      <c r="N112" s="540"/>
      <c r="O112" s="541">
        <f t="shared" si="2"/>
        <v>7687.5555555555557</v>
      </c>
      <c r="P112" s="1262"/>
    </row>
    <row r="113" spans="1:16" x14ac:dyDescent="0.2">
      <c r="A113" s="708">
        <v>30501</v>
      </c>
      <c r="B113" s="568" t="s">
        <v>746</v>
      </c>
      <c r="C113" s="566">
        <v>6601</v>
      </c>
      <c r="D113" s="566">
        <v>6324</v>
      </c>
      <c r="E113" s="566">
        <v>6167</v>
      </c>
      <c r="F113" s="566">
        <v>6331</v>
      </c>
      <c r="G113" s="566">
        <v>13557</v>
      </c>
      <c r="H113" s="566">
        <v>9317</v>
      </c>
      <c r="I113" s="566">
        <v>8461</v>
      </c>
      <c r="J113" s="566">
        <v>5144</v>
      </c>
      <c r="K113" s="1252">
        <v>6600</v>
      </c>
      <c r="L113" s="566"/>
      <c r="M113" s="566"/>
      <c r="N113" s="566"/>
      <c r="O113" s="547">
        <f t="shared" si="2"/>
        <v>7611.333333333333</v>
      </c>
      <c r="P113" s="1262"/>
    </row>
    <row r="114" spans="1:16" s="538" customFormat="1" x14ac:dyDescent="0.2">
      <c r="A114" s="548"/>
      <c r="B114" s="548" t="s">
        <v>747</v>
      </c>
      <c r="C114" s="549">
        <f>SUM(C112:C113)</f>
        <v>14345</v>
      </c>
      <c r="D114" s="549">
        <f t="shared" ref="D114:K114" si="4">SUM(D112:D113)</f>
        <v>14059</v>
      </c>
      <c r="E114" s="549">
        <f t="shared" si="4"/>
        <v>13864</v>
      </c>
      <c r="F114" s="549">
        <f t="shared" si="4"/>
        <v>14050</v>
      </c>
      <c r="G114" s="549">
        <f t="shared" si="4"/>
        <v>20639</v>
      </c>
      <c r="H114" s="549">
        <f t="shared" si="4"/>
        <v>16574</v>
      </c>
      <c r="I114" s="549">
        <f t="shared" si="4"/>
        <v>15708</v>
      </c>
      <c r="J114" s="549">
        <f t="shared" si="4"/>
        <v>13482</v>
      </c>
      <c r="K114" s="1253">
        <f t="shared" si="4"/>
        <v>14969</v>
      </c>
      <c r="L114" s="549"/>
      <c r="M114" s="549"/>
      <c r="N114" s="549"/>
      <c r="O114" s="550">
        <f t="shared" si="2"/>
        <v>15298.888888888889</v>
      </c>
      <c r="P114" s="1262"/>
    </row>
    <row r="115" spans="1:16" x14ac:dyDescent="0.2">
      <c r="A115" s="708">
        <v>20111</v>
      </c>
      <c r="B115" s="539" t="s">
        <v>105</v>
      </c>
      <c r="C115" s="540">
        <v>2804</v>
      </c>
      <c r="D115" s="540">
        <v>2162</v>
      </c>
      <c r="E115" s="540">
        <v>2733</v>
      </c>
      <c r="F115" s="540">
        <v>3295</v>
      </c>
      <c r="G115" s="540">
        <v>4643</v>
      </c>
      <c r="H115" s="540">
        <v>3374</v>
      </c>
      <c r="I115" s="540">
        <v>3107</v>
      </c>
      <c r="J115" s="540">
        <v>844</v>
      </c>
      <c r="K115" s="1250">
        <v>2480</v>
      </c>
      <c r="L115" s="540"/>
      <c r="M115" s="540"/>
      <c r="N115" s="540"/>
      <c r="O115" s="541">
        <f t="shared" si="2"/>
        <v>2826.8888888888887</v>
      </c>
      <c r="P115" s="1262"/>
    </row>
    <row r="116" spans="1:16" x14ac:dyDescent="0.2">
      <c r="A116" s="708">
        <v>20113</v>
      </c>
      <c r="B116" s="542" t="s">
        <v>748</v>
      </c>
      <c r="C116" s="543">
        <v>2043</v>
      </c>
      <c r="D116" s="543">
        <v>1789</v>
      </c>
      <c r="E116" s="543">
        <v>1652</v>
      </c>
      <c r="F116" s="543">
        <v>3289</v>
      </c>
      <c r="G116" s="543">
        <v>2988</v>
      </c>
      <c r="H116" s="543">
        <v>2611</v>
      </c>
      <c r="I116" s="543">
        <v>2336</v>
      </c>
      <c r="J116" s="543">
        <v>1772</v>
      </c>
      <c r="K116" s="1251">
        <v>2635</v>
      </c>
      <c r="L116" s="543"/>
      <c r="M116" s="543"/>
      <c r="N116" s="543"/>
      <c r="O116" s="544">
        <f t="shared" si="2"/>
        <v>2346.1111111111113</v>
      </c>
      <c r="P116" s="1262"/>
    </row>
    <row r="117" spans="1:16" x14ac:dyDescent="0.2">
      <c r="A117" s="708">
        <v>20112</v>
      </c>
      <c r="B117" s="542" t="s">
        <v>107</v>
      </c>
      <c r="C117" s="543">
        <v>604</v>
      </c>
      <c r="D117" s="543">
        <v>571</v>
      </c>
      <c r="E117" s="543">
        <v>576</v>
      </c>
      <c r="F117" s="543">
        <v>1013</v>
      </c>
      <c r="G117" s="543">
        <v>787</v>
      </c>
      <c r="H117" s="543">
        <v>764</v>
      </c>
      <c r="I117" s="543">
        <v>119</v>
      </c>
      <c r="J117" s="543">
        <v>531</v>
      </c>
      <c r="K117" s="1251">
        <v>650</v>
      </c>
      <c r="L117" s="543"/>
      <c r="M117" s="543"/>
      <c r="N117" s="543"/>
      <c r="O117" s="544">
        <f t="shared" si="2"/>
        <v>623.88888888888891</v>
      </c>
      <c r="P117" s="1262"/>
    </row>
    <row r="118" spans="1:16" x14ac:dyDescent="0.2">
      <c r="A118" s="708">
        <v>30200</v>
      </c>
      <c r="B118" s="568" t="s">
        <v>749</v>
      </c>
      <c r="C118" s="566">
        <v>3619</v>
      </c>
      <c r="D118" s="566">
        <v>3904</v>
      </c>
      <c r="E118" s="566">
        <v>3546</v>
      </c>
      <c r="F118" s="566">
        <v>3309</v>
      </c>
      <c r="G118" s="566">
        <v>3178</v>
      </c>
      <c r="H118" s="566">
        <v>4147</v>
      </c>
      <c r="I118" s="566">
        <v>4368</v>
      </c>
      <c r="J118" s="566">
        <v>4607</v>
      </c>
      <c r="K118" s="1252">
        <v>4085</v>
      </c>
      <c r="L118" s="566"/>
      <c r="M118" s="566"/>
      <c r="N118" s="566"/>
      <c r="O118" s="547">
        <f t="shared" si="2"/>
        <v>3862.5555555555557</v>
      </c>
      <c r="P118" s="1262"/>
    </row>
    <row r="119" spans="1:16" s="538" customFormat="1" x14ac:dyDescent="0.2">
      <c r="A119" s="548"/>
      <c r="B119" s="548" t="s">
        <v>750</v>
      </c>
      <c r="C119" s="549">
        <f>SUM(C115:C118)</f>
        <v>9070</v>
      </c>
      <c r="D119" s="549">
        <f t="shared" ref="D119:K119" si="5">SUM(D115:D118)</f>
        <v>8426</v>
      </c>
      <c r="E119" s="549">
        <f t="shared" si="5"/>
        <v>8507</v>
      </c>
      <c r="F119" s="549">
        <f t="shared" si="5"/>
        <v>10906</v>
      </c>
      <c r="G119" s="549">
        <f t="shared" si="5"/>
        <v>11596</v>
      </c>
      <c r="H119" s="549">
        <f t="shared" si="5"/>
        <v>10896</v>
      </c>
      <c r="I119" s="549">
        <f t="shared" si="5"/>
        <v>9930</v>
      </c>
      <c r="J119" s="549">
        <f t="shared" si="5"/>
        <v>7754</v>
      </c>
      <c r="K119" s="1253">
        <f t="shared" si="5"/>
        <v>9850</v>
      </c>
      <c r="L119" s="549"/>
      <c r="M119" s="549"/>
      <c r="N119" s="549"/>
      <c r="O119" s="550">
        <f t="shared" si="2"/>
        <v>9659.4444444444453</v>
      </c>
      <c r="P119" s="1262"/>
    </row>
    <row r="120" spans="1:16" s="538" customFormat="1" x14ac:dyDescent="0.2">
      <c r="A120" s="708">
        <v>40114</v>
      </c>
      <c r="B120" s="539" t="s">
        <v>788</v>
      </c>
      <c r="C120" s="540">
        <v>0</v>
      </c>
      <c r="D120" s="540">
        <v>3</v>
      </c>
      <c r="E120" s="540">
        <v>9</v>
      </c>
      <c r="F120" s="540">
        <v>27</v>
      </c>
      <c r="G120" s="540">
        <v>19</v>
      </c>
      <c r="H120" s="540">
        <v>16</v>
      </c>
      <c r="I120" s="569">
        <v>15</v>
      </c>
      <c r="J120" s="569">
        <v>17</v>
      </c>
      <c r="K120" s="1250">
        <v>17</v>
      </c>
      <c r="L120" s="569"/>
      <c r="M120" s="569"/>
      <c r="N120" s="569"/>
      <c r="O120" s="544">
        <f t="shared" si="2"/>
        <v>13.666666666666666</v>
      </c>
      <c r="P120" s="1262"/>
    </row>
    <row r="121" spans="1:16" x14ac:dyDescent="0.2">
      <c r="A121" s="708">
        <v>40103</v>
      </c>
      <c r="B121" s="554" t="s">
        <v>751</v>
      </c>
      <c r="C121" s="543">
        <v>1232</v>
      </c>
      <c r="D121" s="543">
        <v>1387</v>
      </c>
      <c r="E121" s="543">
        <v>1534</v>
      </c>
      <c r="F121" s="543">
        <v>2217</v>
      </c>
      <c r="G121" s="543">
        <v>2612</v>
      </c>
      <c r="H121" s="543">
        <v>2138</v>
      </c>
      <c r="I121" s="543">
        <v>534</v>
      </c>
      <c r="J121" s="543">
        <v>961</v>
      </c>
      <c r="K121" s="1251">
        <v>1232</v>
      </c>
      <c r="L121" s="543"/>
      <c r="M121" s="543"/>
      <c r="N121" s="543"/>
      <c r="O121" s="544">
        <f t="shared" si="2"/>
        <v>1538.5555555555557</v>
      </c>
      <c r="P121" s="1262"/>
    </row>
    <row r="122" spans="1:16" x14ac:dyDescent="0.2">
      <c r="A122" s="708">
        <v>40105</v>
      </c>
      <c r="B122" s="555" t="s">
        <v>752</v>
      </c>
      <c r="C122" s="543">
        <v>9495</v>
      </c>
      <c r="D122" s="543">
        <v>9830</v>
      </c>
      <c r="E122" s="543">
        <v>9704</v>
      </c>
      <c r="F122" s="543">
        <v>12208</v>
      </c>
      <c r="G122" s="543">
        <v>13090</v>
      </c>
      <c r="H122" s="543">
        <v>11893</v>
      </c>
      <c r="I122" s="543">
        <v>13465</v>
      </c>
      <c r="J122" s="543">
        <v>11975</v>
      </c>
      <c r="K122" s="1251">
        <v>12942</v>
      </c>
      <c r="L122" s="543"/>
      <c r="M122" s="543"/>
      <c r="N122" s="543"/>
      <c r="O122" s="544">
        <f t="shared" si="2"/>
        <v>11622.444444444445</v>
      </c>
      <c r="P122" s="1262"/>
    </row>
    <row r="123" spans="1:16" x14ac:dyDescent="0.2">
      <c r="A123" s="708">
        <v>40107</v>
      </c>
      <c r="B123" s="554" t="s">
        <v>753</v>
      </c>
      <c r="C123" s="543">
        <v>4461</v>
      </c>
      <c r="D123" s="543">
        <v>4778</v>
      </c>
      <c r="E123" s="543">
        <v>4414</v>
      </c>
      <c r="F123" s="543">
        <v>6314</v>
      </c>
      <c r="G123" s="543">
        <v>6468</v>
      </c>
      <c r="H123" s="543">
        <v>5712</v>
      </c>
      <c r="I123" s="543">
        <v>1454</v>
      </c>
      <c r="J123" s="543">
        <v>5911</v>
      </c>
      <c r="K123" s="1251">
        <v>5486</v>
      </c>
      <c r="L123" s="543"/>
      <c r="M123" s="543"/>
      <c r="N123" s="543"/>
      <c r="O123" s="544">
        <f t="shared" si="2"/>
        <v>4999.7777777777774</v>
      </c>
      <c r="P123" s="1262"/>
    </row>
    <row r="124" spans="1:16" x14ac:dyDescent="0.2">
      <c r="A124" s="708">
        <v>40109</v>
      </c>
      <c r="B124" s="554" t="s">
        <v>754</v>
      </c>
      <c r="C124" s="543">
        <v>24648</v>
      </c>
      <c r="D124" s="543">
        <v>23630</v>
      </c>
      <c r="E124" s="543">
        <v>23625</v>
      </c>
      <c r="F124" s="543">
        <v>24186</v>
      </c>
      <c r="G124" s="543">
        <v>23049</v>
      </c>
      <c r="H124" s="543">
        <v>23703</v>
      </c>
      <c r="I124" s="543">
        <v>1856</v>
      </c>
      <c r="J124" s="543">
        <v>2579</v>
      </c>
      <c r="K124" s="1251">
        <v>16569</v>
      </c>
      <c r="L124" s="543"/>
      <c r="M124" s="543"/>
      <c r="N124" s="543"/>
      <c r="O124" s="544">
        <f t="shared" si="2"/>
        <v>18205</v>
      </c>
      <c r="P124" s="1262"/>
    </row>
    <row r="125" spans="1:16" x14ac:dyDescent="0.2">
      <c r="A125" s="708">
        <v>40111</v>
      </c>
      <c r="B125" s="568" t="s">
        <v>755</v>
      </c>
      <c r="C125" s="566">
        <v>10175</v>
      </c>
      <c r="D125" s="566">
        <v>10285</v>
      </c>
      <c r="E125" s="566">
        <v>10207</v>
      </c>
      <c r="F125" s="566">
        <v>12051</v>
      </c>
      <c r="G125" s="566">
        <v>12374</v>
      </c>
      <c r="H125" s="566">
        <v>13028</v>
      </c>
      <c r="I125" s="566">
        <v>13345</v>
      </c>
      <c r="J125" s="566">
        <v>18559</v>
      </c>
      <c r="K125" s="1252">
        <v>13963</v>
      </c>
      <c r="L125" s="566"/>
      <c r="M125" s="566"/>
      <c r="N125" s="566"/>
      <c r="O125" s="547">
        <f t="shared" si="2"/>
        <v>12665.222222222223</v>
      </c>
      <c r="P125" s="1262"/>
    </row>
    <row r="126" spans="1:16" s="538" customFormat="1" ht="25.5" x14ac:dyDescent="0.2">
      <c r="A126" s="548"/>
      <c r="B126" s="548" t="s">
        <v>756</v>
      </c>
      <c r="C126" s="549">
        <f>SUM(C120:C125)</f>
        <v>50011</v>
      </c>
      <c r="D126" s="549">
        <f t="shared" ref="D126:K126" si="6">SUM(D120:D125)</f>
        <v>49913</v>
      </c>
      <c r="E126" s="549">
        <f t="shared" si="6"/>
        <v>49493</v>
      </c>
      <c r="F126" s="549">
        <f t="shared" si="6"/>
        <v>57003</v>
      </c>
      <c r="G126" s="549">
        <f t="shared" si="6"/>
        <v>57612</v>
      </c>
      <c r="H126" s="549">
        <f t="shared" si="6"/>
        <v>56490</v>
      </c>
      <c r="I126" s="549">
        <f t="shared" si="6"/>
        <v>30669</v>
      </c>
      <c r="J126" s="549">
        <f t="shared" si="6"/>
        <v>40002</v>
      </c>
      <c r="K126" s="1253">
        <f t="shared" si="6"/>
        <v>50209</v>
      </c>
      <c r="L126" s="549"/>
      <c r="M126" s="549"/>
      <c r="N126" s="549"/>
      <c r="O126" s="550">
        <f t="shared" si="2"/>
        <v>49044.666666666664</v>
      </c>
      <c r="P126" s="1262"/>
    </row>
    <row r="127" spans="1:16" x14ac:dyDescent="0.2">
      <c r="A127" s="708">
        <v>45107</v>
      </c>
      <c r="B127" s="570" t="s">
        <v>757</v>
      </c>
      <c r="C127" s="540">
        <v>6221</v>
      </c>
      <c r="D127" s="540">
        <v>6208</v>
      </c>
      <c r="E127" s="540">
        <v>5738</v>
      </c>
      <c r="F127" s="540">
        <v>7455</v>
      </c>
      <c r="G127" s="540">
        <v>9837</v>
      </c>
      <c r="H127" s="540">
        <v>8777</v>
      </c>
      <c r="I127" s="540">
        <v>4098</v>
      </c>
      <c r="J127" s="540">
        <v>7443</v>
      </c>
      <c r="K127" s="1250">
        <v>6798</v>
      </c>
      <c r="L127" s="540"/>
      <c r="M127" s="540"/>
      <c r="N127" s="540"/>
      <c r="O127" s="541">
        <f t="shared" si="2"/>
        <v>6952.7777777777774</v>
      </c>
      <c r="P127" s="1262"/>
    </row>
    <row r="128" spans="1:16" x14ac:dyDescent="0.2">
      <c r="A128" s="708">
        <v>45116</v>
      </c>
      <c r="B128" s="555" t="s">
        <v>758</v>
      </c>
      <c r="C128" s="543">
        <v>4872</v>
      </c>
      <c r="D128" s="543">
        <v>4799</v>
      </c>
      <c r="E128" s="543">
        <v>5089</v>
      </c>
      <c r="F128" s="543">
        <v>4874</v>
      </c>
      <c r="G128" s="543">
        <v>6154</v>
      </c>
      <c r="H128" s="543">
        <v>6501</v>
      </c>
      <c r="I128" s="543">
        <v>3777</v>
      </c>
      <c r="J128" s="543">
        <v>6121</v>
      </c>
      <c r="K128" s="1251">
        <v>4876</v>
      </c>
      <c r="L128" s="543"/>
      <c r="M128" s="543"/>
      <c r="N128" s="543"/>
      <c r="O128" s="544">
        <f t="shared" si="2"/>
        <v>5229.2222222222226</v>
      </c>
      <c r="P128" s="1262"/>
    </row>
    <row r="129" spans="1:16" x14ac:dyDescent="0.2">
      <c r="A129" s="708">
        <v>45103</v>
      </c>
      <c r="B129" s="554" t="s">
        <v>759</v>
      </c>
      <c r="C129" s="543">
        <v>2801</v>
      </c>
      <c r="D129" s="543">
        <v>2732</v>
      </c>
      <c r="E129" s="543">
        <v>2768</v>
      </c>
      <c r="F129" s="543">
        <v>3022</v>
      </c>
      <c r="G129" s="543">
        <v>2926</v>
      </c>
      <c r="H129" s="543">
        <v>2968</v>
      </c>
      <c r="I129" s="543">
        <v>2943</v>
      </c>
      <c r="J129" s="543">
        <v>3754</v>
      </c>
      <c r="K129" s="1251">
        <v>2621</v>
      </c>
      <c r="L129" s="543"/>
      <c r="M129" s="543"/>
      <c r="N129" s="543"/>
      <c r="O129" s="544">
        <f t="shared" si="2"/>
        <v>2948.3333333333335</v>
      </c>
      <c r="P129" s="1262"/>
    </row>
    <row r="130" spans="1:16" x14ac:dyDescent="0.2">
      <c r="A130" s="708">
        <v>45106</v>
      </c>
      <c r="B130" s="554" t="s">
        <v>760</v>
      </c>
      <c r="C130" s="543">
        <v>1240</v>
      </c>
      <c r="D130" s="543">
        <v>780</v>
      </c>
      <c r="E130" s="543">
        <v>861</v>
      </c>
      <c r="F130" s="543">
        <v>1012</v>
      </c>
      <c r="G130" s="543">
        <v>958</v>
      </c>
      <c r="H130" s="543">
        <v>912</v>
      </c>
      <c r="I130" s="543">
        <v>994</v>
      </c>
      <c r="J130" s="543">
        <v>1079</v>
      </c>
      <c r="K130" s="1251">
        <v>913</v>
      </c>
      <c r="L130" s="543"/>
      <c r="M130" s="543"/>
      <c r="N130" s="543"/>
      <c r="O130" s="544">
        <f t="shared" si="2"/>
        <v>972.11111111111109</v>
      </c>
      <c r="P130" s="1262"/>
    </row>
    <row r="131" spans="1:16" x14ac:dyDescent="0.2">
      <c r="A131" s="708">
        <v>45113</v>
      </c>
      <c r="B131" s="554" t="s">
        <v>761</v>
      </c>
      <c r="C131" s="543">
        <v>1739</v>
      </c>
      <c r="D131" s="543">
        <v>1792</v>
      </c>
      <c r="E131" s="543">
        <v>1800</v>
      </c>
      <c r="F131" s="543">
        <v>4206</v>
      </c>
      <c r="G131" s="543">
        <v>4947</v>
      </c>
      <c r="H131" s="543">
        <v>3933</v>
      </c>
      <c r="I131" s="543">
        <v>3011</v>
      </c>
      <c r="J131" s="543">
        <v>3516</v>
      </c>
      <c r="K131" s="1251">
        <v>3559</v>
      </c>
      <c r="L131" s="543"/>
      <c r="M131" s="543"/>
      <c r="N131" s="543"/>
      <c r="O131" s="544">
        <f t="shared" si="2"/>
        <v>3167</v>
      </c>
      <c r="P131" s="1262"/>
    </row>
    <row r="132" spans="1:16" x14ac:dyDescent="0.2">
      <c r="A132" s="708">
        <v>45102</v>
      </c>
      <c r="B132" s="554" t="s">
        <v>762</v>
      </c>
      <c r="C132" s="543">
        <v>2819</v>
      </c>
      <c r="D132" s="543">
        <v>2636</v>
      </c>
      <c r="E132" s="543">
        <v>2894</v>
      </c>
      <c r="F132" s="543">
        <v>2925</v>
      </c>
      <c r="G132" s="543">
        <v>3855</v>
      </c>
      <c r="H132" s="543">
        <v>3810</v>
      </c>
      <c r="I132" s="543">
        <v>1884</v>
      </c>
      <c r="J132" s="543">
        <v>2557</v>
      </c>
      <c r="K132" s="1251">
        <v>2855</v>
      </c>
      <c r="L132" s="543"/>
      <c r="M132" s="543"/>
      <c r="N132" s="543"/>
      <c r="O132" s="544">
        <f t="shared" si="2"/>
        <v>2915</v>
      </c>
      <c r="P132" s="1262"/>
    </row>
    <row r="133" spans="1:16" x14ac:dyDescent="0.2">
      <c r="A133" s="708">
        <v>45122</v>
      </c>
      <c r="B133" s="554" t="s">
        <v>763</v>
      </c>
      <c r="C133" s="543">
        <v>6317</v>
      </c>
      <c r="D133" s="543">
        <v>6325</v>
      </c>
      <c r="E133" s="543">
        <v>6037</v>
      </c>
      <c r="F133" s="543">
        <v>6821</v>
      </c>
      <c r="G133" s="543">
        <v>7131</v>
      </c>
      <c r="H133" s="543">
        <v>7002</v>
      </c>
      <c r="I133" s="543">
        <v>4281</v>
      </c>
      <c r="J133" s="543">
        <v>5995</v>
      </c>
      <c r="K133" s="1251">
        <v>5928</v>
      </c>
      <c r="L133" s="543"/>
      <c r="M133" s="543"/>
      <c r="N133" s="543"/>
      <c r="O133" s="544">
        <f t="shared" si="2"/>
        <v>6204.1111111111113</v>
      </c>
      <c r="P133" s="1262"/>
    </row>
    <row r="134" spans="1:16" x14ac:dyDescent="0.2">
      <c r="A134" s="708">
        <v>45108</v>
      </c>
      <c r="B134" s="555" t="s">
        <v>764</v>
      </c>
      <c r="C134" s="543">
        <v>7384</v>
      </c>
      <c r="D134" s="543">
        <v>6839</v>
      </c>
      <c r="E134" s="543">
        <v>6913</v>
      </c>
      <c r="F134" s="543">
        <v>7289</v>
      </c>
      <c r="G134" s="543">
        <v>9192</v>
      </c>
      <c r="H134" s="543">
        <v>8103</v>
      </c>
      <c r="I134" s="543">
        <v>5579</v>
      </c>
      <c r="J134" s="543">
        <v>10881</v>
      </c>
      <c r="K134" s="1251">
        <v>7243</v>
      </c>
      <c r="L134" s="543"/>
      <c r="M134" s="543"/>
      <c r="N134" s="543"/>
      <c r="O134" s="544">
        <f t="shared" si="2"/>
        <v>7713.666666666667</v>
      </c>
      <c r="P134" s="1262"/>
    </row>
    <row r="135" spans="1:16" x14ac:dyDescent="0.2">
      <c r="A135" s="708">
        <v>45111</v>
      </c>
      <c r="B135" s="554" t="s">
        <v>765</v>
      </c>
      <c r="C135" s="543">
        <v>3754</v>
      </c>
      <c r="D135" s="543">
        <v>3773</v>
      </c>
      <c r="E135" s="543">
        <v>3606</v>
      </c>
      <c r="F135" s="543">
        <v>4936</v>
      </c>
      <c r="G135" s="543">
        <v>6163</v>
      </c>
      <c r="H135" s="543">
        <v>4855</v>
      </c>
      <c r="I135" s="543">
        <v>3653</v>
      </c>
      <c r="J135" s="543">
        <v>6289</v>
      </c>
      <c r="K135" s="1251">
        <v>3919</v>
      </c>
      <c r="L135" s="543"/>
      <c r="M135" s="543"/>
      <c r="N135" s="543"/>
      <c r="O135" s="544">
        <f t="shared" ref="O135:O146" si="7">AVERAGE(C135:N135)</f>
        <v>4549.7777777777774</v>
      </c>
      <c r="P135" s="1262"/>
    </row>
    <row r="136" spans="1:16" x14ac:dyDescent="0.2">
      <c r="A136" s="708">
        <v>45109</v>
      </c>
      <c r="B136" s="555" t="s">
        <v>766</v>
      </c>
      <c r="C136" s="543">
        <v>198</v>
      </c>
      <c r="D136" s="543">
        <v>201</v>
      </c>
      <c r="E136" s="543">
        <v>173</v>
      </c>
      <c r="F136" s="543">
        <v>298</v>
      </c>
      <c r="G136" s="543">
        <v>249</v>
      </c>
      <c r="H136" s="543">
        <v>196</v>
      </c>
      <c r="I136" s="543">
        <v>90</v>
      </c>
      <c r="J136" s="543">
        <v>148</v>
      </c>
      <c r="K136" s="1251">
        <v>146</v>
      </c>
      <c r="L136" s="543"/>
      <c r="M136" s="543"/>
      <c r="N136" s="543"/>
      <c r="O136" s="544">
        <f t="shared" si="7"/>
        <v>188.77777777777777</v>
      </c>
      <c r="P136" s="1262"/>
    </row>
    <row r="137" spans="1:16" x14ac:dyDescent="0.2">
      <c r="A137" s="708">
        <v>45112</v>
      </c>
      <c r="B137" s="555" t="s">
        <v>767</v>
      </c>
      <c r="C137" s="543">
        <v>1035</v>
      </c>
      <c r="D137" s="543">
        <v>1223</v>
      </c>
      <c r="E137" s="543">
        <v>1149</v>
      </c>
      <c r="F137" s="543">
        <v>1860</v>
      </c>
      <c r="G137" s="543">
        <v>1710</v>
      </c>
      <c r="H137" s="543">
        <v>1377</v>
      </c>
      <c r="I137" s="543">
        <v>814</v>
      </c>
      <c r="J137" s="543">
        <v>1459</v>
      </c>
      <c r="K137" s="1251">
        <v>1101</v>
      </c>
      <c r="L137" s="543"/>
      <c r="M137" s="543"/>
      <c r="N137" s="543"/>
      <c r="O137" s="544">
        <f t="shared" si="7"/>
        <v>1303.1111111111111</v>
      </c>
      <c r="P137" s="1262"/>
    </row>
    <row r="138" spans="1:16" x14ac:dyDescent="0.2">
      <c r="A138" s="708">
        <v>45114</v>
      </c>
      <c r="B138" s="554" t="s">
        <v>768</v>
      </c>
      <c r="C138" s="1251">
        <v>1814</v>
      </c>
      <c r="D138" s="1251">
        <v>1884</v>
      </c>
      <c r="E138" s="1251">
        <v>1830</v>
      </c>
      <c r="F138" s="571"/>
      <c r="G138" s="543"/>
      <c r="H138" s="543"/>
      <c r="I138" s="543"/>
      <c r="J138" s="543"/>
      <c r="K138" s="1251"/>
      <c r="L138" s="543"/>
      <c r="M138" s="543"/>
      <c r="N138" s="543"/>
      <c r="O138" s="544">
        <f t="shared" si="7"/>
        <v>1842.6666666666667</v>
      </c>
      <c r="P138" s="1262"/>
    </row>
    <row r="139" spans="1:16" x14ac:dyDescent="0.2">
      <c r="A139" s="708">
        <v>45101</v>
      </c>
      <c r="B139" s="555" t="s">
        <v>769</v>
      </c>
      <c r="C139" s="543">
        <v>3438</v>
      </c>
      <c r="D139" s="543">
        <v>3717</v>
      </c>
      <c r="E139" s="543">
        <v>3745</v>
      </c>
      <c r="F139" s="543">
        <v>5424</v>
      </c>
      <c r="G139" s="543">
        <v>4703</v>
      </c>
      <c r="H139" s="543">
        <v>3865</v>
      </c>
      <c r="I139" s="543">
        <v>1696</v>
      </c>
      <c r="J139" s="543">
        <v>2360</v>
      </c>
      <c r="K139" s="1251">
        <v>3538</v>
      </c>
      <c r="L139" s="543"/>
      <c r="M139" s="543"/>
      <c r="N139" s="543"/>
      <c r="O139" s="544">
        <f t="shared" si="7"/>
        <v>3609.5555555555557</v>
      </c>
      <c r="P139" s="1262"/>
    </row>
    <row r="140" spans="1:16" x14ac:dyDescent="0.2">
      <c r="A140" s="708">
        <v>45117</v>
      </c>
      <c r="B140" s="554" t="s">
        <v>770</v>
      </c>
      <c r="C140" s="543">
        <v>5178</v>
      </c>
      <c r="D140" s="543">
        <v>5178</v>
      </c>
      <c r="E140" s="543">
        <v>5077</v>
      </c>
      <c r="F140" s="543">
        <v>8023</v>
      </c>
      <c r="G140" s="543">
        <v>7731</v>
      </c>
      <c r="H140" s="543">
        <v>7133</v>
      </c>
      <c r="I140" s="543">
        <v>3007</v>
      </c>
      <c r="J140" s="543">
        <v>5266</v>
      </c>
      <c r="K140" s="1251">
        <v>5285</v>
      </c>
      <c r="L140" s="543"/>
      <c r="M140" s="543"/>
      <c r="N140" s="543"/>
      <c r="O140" s="544">
        <f t="shared" si="7"/>
        <v>5764.2222222222226</v>
      </c>
      <c r="P140" s="1262"/>
    </row>
    <row r="141" spans="1:16" x14ac:dyDescent="0.2">
      <c r="A141" s="708">
        <v>45119</v>
      </c>
      <c r="B141" s="555" t="s">
        <v>771</v>
      </c>
      <c r="C141" s="543">
        <v>1452</v>
      </c>
      <c r="D141" s="543">
        <v>1349</v>
      </c>
      <c r="E141" s="543">
        <v>1312</v>
      </c>
      <c r="F141" s="543">
        <v>1447</v>
      </c>
      <c r="G141" s="543">
        <v>1654</v>
      </c>
      <c r="H141" s="543">
        <v>1587</v>
      </c>
      <c r="I141" s="543">
        <v>493</v>
      </c>
      <c r="J141" s="543">
        <v>1738</v>
      </c>
      <c r="K141" s="1251">
        <v>1417</v>
      </c>
      <c r="L141" s="543"/>
      <c r="M141" s="543"/>
      <c r="N141" s="543"/>
      <c r="O141" s="544">
        <f t="shared" si="7"/>
        <v>1383.2222222222222</v>
      </c>
      <c r="P141" s="1262"/>
    </row>
    <row r="142" spans="1:16" x14ac:dyDescent="0.2">
      <c r="A142" s="708">
        <v>45121</v>
      </c>
      <c r="B142" s="555" t="s">
        <v>772</v>
      </c>
      <c r="C142" s="543">
        <v>154</v>
      </c>
      <c r="D142" s="543">
        <v>148</v>
      </c>
      <c r="E142" s="543">
        <v>160</v>
      </c>
      <c r="F142" s="543">
        <v>172</v>
      </c>
      <c r="G142" s="543">
        <v>172</v>
      </c>
      <c r="H142" s="543">
        <v>168</v>
      </c>
      <c r="I142" s="543">
        <v>82</v>
      </c>
      <c r="J142" s="543">
        <v>87</v>
      </c>
      <c r="K142" s="1251">
        <v>110</v>
      </c>
      <c r="L142" s="543"/>
      <c r="M142" s="543"/>
      <c r="N142" s="543"/>
      <c r="O142" s="544">
        <f t="shared" si="7"/>
        <v>139.22222222222223</v>
      </c>
      <c r="P142" s="1262"/>
    </row>
    <row r="143" spans="1:16" x14ac:dyDescent="0.2">
      <c r="A143" s="708">
        <v>45120</v>
      </c>
      <c r="B143" s="554" t="s">
        <v>773</v>
      </c>
      <c r="C143" s="543">
        <v>82</v>
      </c>
      <c r="D143" s="543">
        <v>82</v>
      </c>
      <c r="E143" s="543">
        <v>99</v>
      </c>
      <c r="F143" s="543">
        <v>87</v>
      </c>
      <c r="G143" s="543">
        <v>98</v>
      </c>
      <c r="H143" s="543">
        <v>97</v>
      </c>
      <c r="I143" s="543">
        <v>49</v>
      </c>
      <c r="J143" s="543">
        <v>68</v>
      </c>
      <c r="K143" s="1251">
        <v>66</v>
      </c>
      <c r="L143" s="543"/>
      <c r="M143" s="543"/>
      <c r="N143" s="543"/>
      <c r="O143" s="544">
        <f t="shared" si="7"/>
        <v>80.888888888888886</v>
      </c>
      <c r="P143" s="1262"/>
    </row>
    <row r="144" spans="1:16" x14ac:dyDescent="0.2">
      <c r="A144" s="708">
        <v>45123</v>
      </c>
      <c r="B144" s="568" t="s">
        <v>790</v>
      </c>
      <c r="C144" s="566">
        <v>68</v>
      </c>
      <c r="D144" s="566">
        <v>27</v>
      </c>
      <c r="E144" s="566">
        <v>36</v>
      </c>
      <c r="F144" s="566">
        <v>95</v>
      </c>
      <c r="G144" s="566">
        <v>78</v>
      </c>
      <c r="H144" s="566">
        <v>85</v>
      </c>
      <c r="I144" s="566">
        <v>24</v>
      </c>
      <c r="J144" s="566">
        <v>110</v>
      </c>
      <c r="K144" s="1252">
        <v>93</v>
      </c>
      <c r="L144" s="566"/>
      <c r="M144" s="566"/>
      <c r="N144" s="566"/>
      <c r="O144" s="544">
        <f t="shared" si="7"/>
        <v>68.444444444444443</v>
      </c>
      <c r="P144" s="1262"/>
    </row>
    <row r="145" spans="1:16" s="538" customFormat="1" x14ac:dyDescent="0.2">
      <c r="A145" s="548"/>
      <c r="B145" s="548" t="s">
        <v>774</v>
      </c>
      <c r="C145" s="549">
        <f t="shared" ref="C145:H145" si="8">SUM(C127:C144)</f>
        <v>50566</v>
      </c>
      <c r="D145" s="549">
        <f t="shared" si="8"/>
        <v>49693</v>
      </c>
      <c r="E145" s="549">
        <f t="shared" si="8"/>
        <v>49287</v>
      </c>
      <c r="F145" s="549">
        <f t="shared" si="8"/>
        <v>59946</v>
      </c>
      <c r="G145" s="549">
        <f t="shared" si="8"/>
        <v>67558</v>
      </c>
      <c r="H145" s="549">
        <f t="shared" si="8"/>
        <v>61369</v>
      </c>
      <c r="I145" s="549">
        <f>SUM(I127:I144)</f>
        <v>36475</v>
      </c>
      <c r="J145" s="549">
        <f>SUM(J127:J144)</f>
        <v>58871</v>
      </c>
      <c r="K145" s="1253">
        <f>SUM(K127:K144)</f>
        <v>50468</v>
      </c>
      <c r="L145" s="549"/>
      <c r="M145" s="549"/>
      <c r="N145" s="549"/>
      <c r="O145" s="550">
        <f t="shared" si="7"/>
        <v>53803.666666666664</v>
      </c>
      <c r="P145" s="1262"/>
    </row>
    <row r="146" spans="1:16" s="538" customFormat="1" x14ac:dyDescent="0.2">
      <c r="A146" s="548"/>
      <c r="B146" s="548" t="s">
        <v>34</v>
      </c>
      <c r="C146" s="549">
        <f>C145+C126+C119+C114+C111+C14+C13+C12+C6</f>
        <v>1201356</v>
      </c>
      <c r="D146" s="549">
        <f t="shared" ref="D146:K146" si="9">D145+D126+D119+D114+D111+D14+D13+D12+D6</f>
        <v>1158311</v>
      </c>
      <c r="E146" s="549">
        <f t="shared" si="9"/>
        <v>1160058</v>
      </c>
      <c r="F146" s="549">
        <f>F145+F126+F119+F114+F111+F14+F13+F12+F6</f>
        <v>1198223</v>
      </c>
      <c r="G146" s="549">
        <f t="shared" si="9"/>
        <v>1342665</v>
      </c>
      <c r="H146" s="549">
        <f t="shared" si="9"/>
        <v>1402623</v>
      </c>
      <c r="I146" s="549">
        <f t="shared" si="9"/>
        <v>1306259</v>
      </c>
      <c r="J146" s="549">
        <f t="shared" si="9"/>
        <v>453409</v>
      </c>
      <c r="K146" s="1253">
        <f t="shared" si="9"/>
        <v>735005</v>
      </c>
      <c r="L146" s="549"/>
      <c r="M146" s="549"/>
      <c r="N146" s="549"/>
      <c r="O146" s="550">
        <f t="shared" si="7"/>
        <v>1106434.3333333333</v>
      </c>
      <c r="P146" s="1262"/>
    </row>
    <row r="147" spans="1:16" ht="21.75" customHeight="1" x14ac:dyDescent="0.2">
      <c r="A147" s="522"/>
      <c r="B147" s="523" t="s">
        <v>955</v>
      </c>
      <c r="C147" s="524"/>
      <c r="D147" s="524"/>
      <c r="E147" s="523"/>
      <c r="F147" s="523"/>
      <c r="G147" s="523"/>
      <c r="H147" s="523"/>
      <c r="I147" s="523"/>
      <c r="J147" s="523"/>
      <c r="K147" s="523"/>
      <c r="L147" s="523"/>
      <c r="M147" s="523"/>
      <c r="N147" s="523"/>
      <c r="O147" s="525"/>
      <c r="P147" s="523"/>
    </row>
    <row r="148" spans="1:16" ht="21.75" customHeight="1" x14ac:dyDescent="0.2">
      <c r="A148" s="522"/>
      <c r="B148" s="523" t="s">
        <v>972</v>
      </c>
      <c r="C148" s="524"/>
      <c r="D148" s="524"/>
      <c r="E148" s="523"/>
      <c r="F148" s="523"/>
      <c r="G148" s="523"/>
      <c r="H148" s="523"/>
      <c r="I148" s="523"/>
      <c r="J148" s="523"/>
      <c r="K148" s="523"/>
      <c r="L148" s="523"/>
      <c r="M148" s="523"/>
      <c r="N148" s="523"/>
      <c r="O148" s="525"/>
      <c r="P148" s="523"/>
    </row>
    <row r="149" spans="1:16" ht="18" customHeight="1" x14ac:dyDescent="0.2">
      <c r="A149" s="522"/>
      <c r="B149" s="523"/>
      <c r="C149" s="524"/>
      <c r="D149" s="524"/>
      <c r="E149" s="524"/>
      <c r="F149" s="524"/>
      <c r="G149" s="524"/>
      <c r="H149" s="524"/>
      <c r="I149" s="524"/>
      <c r="J149" s="524"/>
      <c r="K149" s="523"/>
      <c r="L149" s="523"/>
      <c r="M149" s="523"/>
      <c r="N149" s="523"/>
      <c r="O149" s="525"/>
      <c r="P149" s="523"/>
    </row>
    <row r="150" spans="1:16" ht="12" customHeight="1" x14ac:dyDescent="0.2">
      <c r="A150" s="522"/>
      <c r="B150" s="523"/>
      <c r="C150" s="524"/>
      <c r="D150" s="524"/>
      <c r="E150" s="523"/>
      <c r="F150" s="523"/>
      <c r="G150" s="523"/>
      <c r="H150" s="523"/>
      <c r="I150" s="523"/>
      <c r="J150" s="523"/>
      <c r="K150" s="523"/>
      <c r="L150" s="523"/>
      <c r="M150" s="523"/>
      <c r="N150" s="523"/>
      <c r="O150" s="525"/>
      <c r="P150" s="523"/>
    </row>
    <row r="151" spans="1:16" x14ac:dyDescent="0.2">
      <c r="A151" s="522"/>
      <c r="B151" s="523"/>
      <c r="C151" s="524"/>
      <c r="D151" s="524"/>
      <c r="E151" s="523"/>
      <c r="F151" s="523"/>
      <c r="G151" s="523"/>
      <c r="H151" s="523"/>
      <c r="I151" s="523"/>
      <c r="J151" s="523"/>
      <c r="K151" s="523"/>
      <c r="L151" s="523"/>
      <c r="M151" s="523"/>
      <c r="N151" s="523"/>
      <c r="O151" s="525"/>
      <c r="P151" s="523"/>
    </row>
    <row r="152" spans="1:16" x14ac:dyDescent="0.2">
      <c r="A152" s="522"/>
      <c r="B152" s="523"/>
      <c r="C152" s="524"/>
      <c r="D152" s="524"/>
      <c r="E152" s="523"/>
      <c r="F152" s="523"/>
      <c r="G152" s="523"/>
      <c r="H152" s="523"/>
      <c r="I152" s="523"/>
      <c r="J152" s="523"/>
      <c r="K152" s="523"/>
      <c r="L152" s="523"/>
      <c r="M152" s="523"/>
      <c r="N152" s="523"/>
      <c r="O152" s="525"/>
      <c r="P152" s="523"/>
    </row>
    <row r="153" spans="1:16" x14ac:dyDescent="0.2">
      <c r="A153" s="522"/>
      <c r="B153" s="523"/>
      <c r="C153" s="524"/>
      <c r="D153" s="524"/>
      <c r="E153" s="523"/>
      <c r="F153" s="523"/>
      <c r="G153" s="523"/>
      <c r="H153" s="523"/>
      <c r="I153" s="523"/>
      <c r="J153" s="523"/>
      <c r="K153" s="523"/>
      <c r="L153" s="523"/>
      <c r="M153" s="523"/>
      <c r="N153" s="523"/>
      <c r="O153" s="572" t="s">
        <v>9</v>
      </c>
      <c r="P153" s="523"/>
    </row>
    <row r="154" spans="1:16" x14ac:dyDescent="0.2">
      <c r="A154" s="522"/>
      <c r="B154" s="523"/>
      <c r="C154" s="524"/>
      <c r="D154" s="524"/>
      <c r="E154" s="523"/>
      <c r="F154" s="523"/>
      <c r="G154" s="523"/>
      <c r="H154" s="523"/>
      <c r="I154" s="523"/>
      <c r="J154" s="523"/>
      <c r="K154" s="523"/>
      <c r="L154" s="523"/>
      <c r="M154" s="523"/>
      <c r="N154" s="523"/>
      <c r="O154" s="525"/>
      <c r="P154" s="523"/>
    </row>
  </sheetData>
  <hyperlinks>
    <hyperlink ref="O153" location="INDICE!C3" display="Volver al Indice"/>
    <hyperlink ref="B1" location="INDICE!C3" display="Volver al Indice"/>
  </hyperlinks>
  <printOptions horizontalCentered="1"/>
  <pageMargins left="0.19685039370078741" right="0.19685039370078741" top="3.7401574803149606" bottom="0.19685039370078741" header="0.19685039370078741" footer="0"/>
  <pageSetup scale="90"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pageSetUpPr fitToPage="1"/>
  </sheetPr>
  <dimension ref="B1:Q157"/>
  <sheetViews>
    <sheetView zoomScale="80" zoomScaleNormal="80" workbookViewId="0">
      <selection activeCell="R16" sqref="R16"/>
    </sheetView>
  </sheetViews>
  <sheetFormatPr baseColWidth="10" defaultRowHeight="12.75" x14ac:dyDescent="0.2"/>
  <cols>
    <col min="1" max="1" width="0.85546875" style="575" customWidth="1"/>
    <col min="2" max="2" width="10" style="616" customWidth="1"/>
    <col min="3" max="3" width="49" style="575" customWidth="1"/>
    <col min="4" max="4" width="15.28515625" style="576" bestFit="1" customWidth="1"/>
    <col min="5" max="5" width="13.42578125" style="576" bestFit="1" customWidth="1"/>
    <col min="6" max="6" width="11.28515625" style="576" bestFit="1" customWidth="1"/>
    <col min="7" max="7" width="11.28515625" style="575" bestFit="1" customWidth="1"/>
    <col min="8" max="9" width="13.85546875" style="575" bestFit="1" customWidth="1"/>
    <col min="10" max="10" width="13.42578125" style="575" bestFit="1" customWidth="1"/>
    <col min="11" max="11" width="12.28515625" style="575" bestFit="1" customWidth="1"/>
    <col min="12" max="12" width="13" style="575" bestFit="1" customWidth="1"/>
    <col min="13" max="13" width="9.7109375" style="575" customWidth="1"/>
    <col min="14" max="14" width="12.140625" style="575" bestFit="1" customWidth="1"/>
    <col min="15" max="15" width="11.28515625" style="575" bestFit="1" customWidth="1"/>
    <col min="16" max="16" width="16.28515625" style="577" bestFit="1" customWidth="1"/>
    <col min="17" max="17" width="11.42578125" style="576"/>
    <col min="18" max="16384" width="11.42578125" style="575"/>
  </cols>
  <sheetData>
    <row r="1" spans="2:17" x14ac:dyDescent="0.2">
      <c r="B1" s="536"/>
      <c r="C1" s="575" t="s">
        <v>9</v>
      </c>
    </row>
    <row r="2" spans="2:17" x14ac:dyDescent="0.2">
      <c r="B2" s="536"/>
      <c r="C2" s="507" t="s">
        <v>82</v>
      </c>
      <c r="D2" s="578"/>
      <c r="E2" s="578"/>
      <c r="F2" s="578"/>
      <c r="G2" s="579"/>
      <c r="H2" s="579"/>
      <c r="I2" s="579"/>
      <c r="J2" s="579"/>
      <c r="K2" s="579"/>
      <c r="L2" s="579"/>
      <c r="M2" s="579"/>
      <c r="N2" s="579"/>
      <c r="O2" s="579"/>
      <c r="P2" s="580"/>
    </row>
    <row r="3" spans="2:17" x14ac:dyDescent="0.2">
      <c r="B3" s="536"/>
      <c r="C3" s="507" t="s">
        <v>576</v>
      </c>
      <c r="D3" s="581"/>
      <c r="E3" s="581"/>
      <c r="F3" s="581"/>
      <c r="G3" s="580"/>
      <c r="H3" s="580"/>
      <c r="I3" s="580"/>
      <c r="J3" s="580"/>
      <c r="K3" s="580"/>
      <c r="L3" s="580"/>
      <c r="M3" s="580"/>
      <c r="N3" s="580"/>
      <c r="O3" s="580"/>
      <c r="P3" s="580"/>
    </row>
    <row r="4" spans="2:17" x14ac:dyDescent="0.2">
      <c r="B4" s="536"/>
      <c r="C4" s="507" t="s">
        <v>72</v>
      </c>
      <c r="D4" s="581"/>
      <c r="E4" s="581"/>
      <c r="F4" s="581"/>
      <c r="G4" s="580"/>
      <c r="H4" s="580"/>
      <c r="I4" s="580"/>
      <c r="J4" s="580"/>
      <c r="K4" s="580"/>
      <c r="L4" s="580"/>
      <c r="M4" s="580"/>
      <c r="N4" s="580"/>
      <c r="O4" s="580"/>
      <c r="P4" s="580"/>
    </row>
    <row r="5" spans="2:17" x14ac:dyDescent="0.2">
      <c r="B5" s="536"/>
      <c r="C5" s="580"/>
      <c r="D5" s="581"/>
      <c r="E5" s="581"/>
      <c r="F5" s="581"/>
      <c r="G5" s="580"/>
      <c r="H5" s="580"/>
      <c r="I5" s="580"/>
      <c r="J5" s="580"/>
      <c r="K5" s="580"/>
      <c r="L5" s="580"/>
      <c r="M5" s="580"/>
      <c r="N5" s="580"/>
      <c r="O5" s="580"/>
      <c r="P5" s="580"/>
    </row>
    <row r="6" spans="2:17" ht="13.5" thickBot="1" x14ac:dyDescent="0.25">
      <c r="B6" s="536"/>
      <c r="C6" s="582"/>
      <c r="D6" s="583"/>
      <c r="E6" s="583"/>
      <c r="F6" s="583"/>
      <c r="G6" s="582"/>
      <c r="H6" s="582"/>
      <c r="I6" s="582"/>
      <c r="J6" s="582"/>
      <c r="K6" s="582"/>
      <c r="L6" s="582"/>
      <c r="M6" s="582"/>
      <c r="N6" s="582"/>
      <c r="O6" s="582"/>
      <c r="P6" s="584"/>
    </row>
    <row r="7" spans="2:17" s="535" customFormat="1" ht="14.25" thickTop="1" thickBot="1" x14ac:dyDescent="0.25">
      <c r="B7" s="585"/>
      <c r="C7" s="508" t="s">
        <v>776</v>
      </c>
      <c r="D7" s="509" t="s">
        <v>852</v>
      </c>
      <c r="E7" s="509" t="s">
        <v>853</v>
      </c>
      <c r="F7" s="509" t="s">
        <v>854</v>
      </c>
      <c r="G7" s="509" t="s">
        <v>855</v>
      </c>
      <c r="H7" s="509" t="s">
        <v>856</v>
      </c>
      <c r="I7" s="509" t="s">
        <v>10</v>
      </c>
      <c r="J7" s="509" t="s">
        <v>67</v>
      </c>
      <c r="K7" s="509" t="s">
        <v>6</v>
      </c>
      <c r="L7" s="509" t="s">
        <v>7</v>
      </c>
      <c r="M7" s="509" t="s">
        <v>8</v>
      </c>
      <c r="N7" s="509" t="s">
        <v>11</v>
      </c>
      <c r="O7" s="509" t="s">
        <v>12</v>
      </c>
      <c r="P7" s="510" t="s">
        <v>39</v>
      </c>
      <c r="Q7" s="1276"/>
    </row>
    <row r="8" spans="2:17" s="577" customFormat="1" ht="13.5" thickTop="1" x14ac:dyDescent="0.2">
      <c r="B8" s="536">
        <v>30100</v>
      </c>
      <c r="C8" s="537" t="s">
        <v>805</v>
      </c>
      <c r="D8" s="586">
        <v>1952755.2620000001</v>
      </c>
      <c r="E8" s="586">
        <v>1870960.0290000001</v>
      </c>
      <c r="F8" s="586">
        <v>1897979.5859999999</v>
      </c>
      <c r="G8" s="1270">
        <v>1883728.642</v>
      </c>
      <c r="H8" s="1270">
        <v>1843709.3859999999</v>
      </c>
      <c r="I8" s="1270">
        <v>1869108.4129999999</v>
      </c>
      <c r="J8" s="1270">
        <v>1905088.3430000001</v>
      </c>
      <c r="K8" s="1270">
        <v>2085416.8370000001</v>
      </c>
      <c r="L8" s="1270">
        <v>1450209.1910000001</v>
      </c>
      <c r="M8" s="587"/>
      <c r="N8" s="587"/>
      <c r="O8" s="587"/>
      <c r="P8" s="588">
        <f>SUM(D8:O8)</f>
        <v>16758955.689000001</v>
      </c>
      <c r="Q8" s="576"/>
    </row>
    <row r="9" spans="2:17" x14ac:dyDescent="0.2">
      <c r="B9" s="536">
        <v>10101</v>
      </c>
      <c r="C9" s="539" t="s">
        <v>658</v>
      </c>
      <c r="D9" s="589">
        <v>409012.29200000002</v>
      </c>
      <c r="E9" s="589">
        <v>395781.19699999999</v>
      </c>
      <c r="F9" s="589">
        <v>401358.19799999997</v>
      </c>
      <c r="G9" s="1271">
        <v>402256.674</v>
      </c>
      <c r="H9" s="1271">
        <v>500359.06800000003</v>
      </c>
      <c r="I9" s="1271">
        <v>618264.24199999997</v>
      </c>
      <c r="J9" s="1271">
        <v>524780.24199999997</v>
      </c>
      <c r="K9" s="1271">
        <v>357665.51199999999</v>
      </c>
      <c r="L9" s="1271">
        <v>411815.31400000001</v>
      </c>
      <c r="M9" s="590"/>
      <c r="N9" s="590"/>
      <c r="O9" s="590"/>
      <c r="P9" s="591">
        <f t="shared" ref="P9:P72" si="0">SUM(D9:O9)</f>
        <v>4021292.7390000001</v>
      </c>
    </row>
    <row r="10" spans="2:17" x14ac:dyDescent="0.2">
      <c r="B10" s="536">
        <v>10102</v>
      </c>
      <c r="C10" s="542" t="s">
        <v>656</v>
      </c>
      <c r="D10" s="592">
        <v>1297677.3060000001</v>
      </c>
      <c r="E10" s="592">
        <v>1173849.5079999999</v>
      </c>
      <c r="F10" s="592">
        <v>1203221.166</v>
      </c>
      <c r="G10" s="1272">
        <v>1227932.959</v>
      </c>
      <c r="H10" s="1272">
        <v>1297659.0859999999</v>
      </c>
      <c r="I10" s="1272">
        <v>1754116.8</v>
      </c>
      <c r="J10" s="1272">
        <v>1583413.013</v>
      </c>
      <c r="K10" s="1272">
        <v>699408.03</v>
      </c>
      <c r="L10" s="1272">
        <v>958870.94900000002</v>
      </c>
      <c r="M10" s="593"/>
      <c r="N10" s="593"/>
      <c r="O10" s="593"/>
      <c r="P10" s="594">
        <f t="shared" si="0"/>
        <v>11196148.816999998</v>
      </c>
    </row>
    <row r="11" spans="2:17" x14ac:dyDescent="0.2">
      <c r="B11" s="536">
        <v>10103</v>
      </c>
      <c r="C11" s="542" t="s">
        <v>657</v>
      </c>
      <c r="D11" s="592">
        <v>119993</v>
      </c>
      <c r="E11" s="592">
        <v>110246</v>
      </c>
      <c r="F11" s="592">
        <v>98948</v>
      </c>
      <c r="G11" s="1272">
        <v>110479</v>
      </c>
      <c r="H11" s="1272">
        <v>122671</v>
      </c>
      <c r="I11" s="1272">
        <v>128754</v>
      </c>
      <c r="J11" s="1272">
        <v>132277</v>
      </c>
      <c r="K11" s="1272">
        <v>114063</v>
      </c>
      <c r="L11" s="1272">
        <v>119339</v>
      </c>
      <c r="M11" s="593"/>
      <c r="N11" s="593"/>
      <c r="O11" s="593"/>
      <c r="P11" s="594">
        <f t="shared" si="0"/>
        <v>1056770</v>
      </c>
    </row>
    <row r="12" spans="2:17" x14ac:dyDescent="0.2">
      <c r="B12" s="536">
        <v>10105</v>
      </c>
      <c r="C12" s="542" t="s">
        <v>659</v>
      </c>
      <c r="D12" s="592">
        <v>694750</v>
      </c>
      <c r="E12" s="592">
        <v>646428</v>
      </c>
      <c r="F12" s="592">
        <v>551480</v>
      </c>
      <c r="G12" s="1272">
        <v>750208</v>
      </c>
      <c r="H12" s="1272">
        <v>979576</v>
      </c>
      <c r="I12" s="1272">
        <v>891132</v>
      </c>
      <c r="J12" s="1272">
        <v>836078</v>
      </c>
      <c r="K12" s="1272">
        <v>190471</v>
      </c>
      <c r="L12" s="1272">
        <v>1046416</v>
      </c>
      <c r="M12" s="593"/>
      <c r="N12" s="593"/>
      <c r="O12" s="593"/>
      <c r="P12" s="594">
        <f t="shared" si="0"/>
        <v>6586539</v>
      </c>
    </row>
    <row r="13" spans="2:17" x14ac:dyDescent="0.2">
      <c r="B13" s="536">
        <v>10106</v>
      </c>
      <c r="C13" s="545" t="s">
        <v>655</v>
      </c>
      <c r="D13" s="595">
        <v>243618.42800000001</v>
      </c>
      <c r="E13" s="595">
        <v>213029.50899999999</v>
      </c>
      <c r="F13" s="595">
        <v>227472.427</v>
      </c>
      <c r="G13" s="1273">
        <v>245809.872</v>
      </c>
      <c r="H13" s="1273">
        <v>336222.74699999997</v>
      </c>
      <c r="I13" s="1273">
        <v>316726.09899999999</v>
      </c>
      <c r="J13" s="1273">
        <v>299094.40500000003</v>
      </c>
      <c r="K13" s="1273">
        <v>185690.36</v>
      </c>
      <c r="L13" s="1273">
        <v>252054.72899999999</v>
      </c>
      <c r="M13" s="596"/>
      <c r="N13" s="596"/>
      <c r="O13" s="596"/>
      <c r="P13" s="597">
        <f t="shared" si="0"/>
        <v>2319718.5759999999</v>
      </c>
    </row>
    <row r="14" spans="2:17" s="577" customFormat="1" x14ac:dyDescent="0.2">
      <c r="B14" s="536"/>
      <c r="C14" s="548" t="s">
        <v>91</v>
      </c>
      <c r="D14" s="598">
        <f>SUM(D9:D13)</f>
        <v>2765051.0260000001</v>
      </c>
      <c r="E14" s="598">
        <f t="shared" ref="E14:K14" si="1">SUM(E9:E13)</f>
        <v>2539334.2140000002</v>
      </c>
      <c r="F14" s="598">
        <f t="shared" si="1"/>
        <v>2482479.7910000002</v>
      </c>
      <c r="G14" s="1274">
        <f t="shared" si="1"/>
        <v>2736686.5049999999</v>
      </c>
      <c r="H14" s="1274">
        <f t="shared" si="1"/>
        <v>3236487.9010000001</v>
      </c>
      <c r="I14" s="1274">
        <f t="shared" si="1"/>
        <v>3708993.1409999998</v>
      </c>
      <c r="J14" s="1274">
        <f t="shared" si="1"/>
        <v>3375642.66</v>
      </c>
      <c r="K14" s="1274">
        <f t="shared" si="1"/>
        <v>1547297.9019999998</v>
      </c>
      <c r="L14" s="1274">
        <f t="shared" ref="L14" si="2">SUM(L9:L13)</f>
        <v>2788495.9920000001</v>
      </c>
      <c r="M14" s="599">
        <f t="shared" ref="E14:O14" si="3">SUM(M9:M13)</f>
        <v>0</v>
      </c>
      <c r="N14" s="599">
        <f t="shared" si="3"/>
        <v>0</v>
      </c>
      <c r="O14" s="599">
        <f t="shared" si="3"/>
        <v>0</v>
      </c>
      <c r="P14" s="600">
        <f t="shared" si="0"/>
        <v>25180469.131999999</v>
      </c>
      <c r="Q14" s="576"/>
    </row>
    <row r="15" spans="2:17" s="577" customFormat="1" x14ac:dyDescent="0.2">
      <c r="B15" s="536">
        <v>41002</v>
      </c>
      <c r="C15" s="551" t="s">
        <v>660</v>
      </c>
      <c r="D15" s="598">
        <v>26395</v>
      </c>
      <c r="E15" s="598">
        <v>20636</v>
      </c>
      <c r="F15" s="598">
        <v>23063</v>
      </c>
      <c r="G15" s="1274">
        <v>24185</v>
      </c>
      <c r="H15" s="1274">
        <v>25510</v>
      </c>
      <c r="I15" s="1274">
        <v>26276</v>
      </c>
      <c r="J15" s="1274">
        <v>31952</v>
      </c>
      <c r="K15" s="1274">
        <v>19112</v>
      </c>
      <c r="L15" s="1274">
        <v>0</v>
      </c>
      <c r="M15" s="599"/>
      <c r="N15" s="599"/>
      <c r="O15" s="599"/>
      <c r="P15" s="600">
        <f t="shared" si="0"/>
        <v>197129</v>
      </c>
      <c r="Q15" s="576"/>
    </row>
    <row r="16" spans="2:17" s="577" customFormat="1" ht="25.5" x14ac:dyDescent="0.2">
      <c r="B16" s="536">
        <v>80101</v>
      </c>
      <c r="C16" s="548" t="s">
        <v>661</v>
      </c>
      <c r="D16" s="598">
        <v>16531</v>
      </c>
      <c r="E16" s="598">
        <v>12631</v>
      </c>
      <c r="F16" s="598">
        <v>11981</v>
      </c>
      <c r="G16" s="599">
        <v>12617</v>
      </c>
      <c r="H16" s="599">
        <v>13591</v>
      </c>
      <c r="I16" s="599">
        <v>15254</v>
      </c>
      <c r="J16" s="599">
        <v>12469</v>
      </c>
      <c r="K16" s="599">
        <v>12168</v>
      </c>
      <c r="L16" s="1274">
        <v>12862</v>
      </c>
      <c r="M16" s="599"/>
      <c r="N16" s="599"/>
      <c r="O16" s="599"/>
      <c r="P16" s="600">
        <f t="shared" si="0"/>
        <v>120104</v>
      </c>
      <c r="Q16" s="576"/>
    </row>
    <row r="17" spans="2:16" x14ac:dyDescent="0.2">
      <c r="B17" s="536">
        <v>60101</v>
      </c>
      <c r="C17" s="539" t="s">
        <v>715</v>
      </c>
      <c r="D17" s="589">
        <v>2844</v>
      </c>
      <c r="E17" s="589">
        <v>2927</v>
      </c>
      <c r="F17" s="589">
        <v>3169</v>
      </c>
      <c r="G17" s="601">
        <v>3926</v>
      </c>
      <c r="H17" s="590">
        <v>3777</v>
      </c>
      <c r="I17" s="590">
        <v>3119</v>
      </c>
      <c r="J17" s="590">
        <v>3313</v>
      </c>
      <c r="K17" s="590">
        <v>3262</v>
      </c>
      <c r="L17" s="1271">
        <v>4702</v>
      </c>
      <c r="M17" s="590"/>
      <c r="N17" s="590"/>
      <c r="O17" s="590"/>
      <c r="P17" s="591">
        <f t="shared" si="0"/>
        <v>31039</v>
      </c>
    </row>
    <row r="18" spans="2:16" x14ac:dyDescent="0.2">
      <c r="B18" s="536">
        <v>60102</v>
      </c>
      <c r="C18" s="542" t="s">
        <v>716</v>
      </c>
      <c r="D18" s="592">
        <v>429</v>
      </c>
      <c r="E18" s="592">
        <v>439</v>
      </c>
      <c r="F18" s="592">
        <v>562</v>
      </c>
      <c r="G18" s="602">
        <v>699</v>
      </c>
      <c r="H18" s="593">
        <v>587</v>
      </c>
      <c r="I18" s="593">
        <v>571</v>
      </c>
      <c r="J18" s="593">
        <v>510</v>
      </c>
      <c r="K18" s="593">
        <v>518</v>
      </c>
      <c r="L18" s="1272">
        <v>953</v>
      </c>
      <c r="M18" s="593"/>
      <c r="N18" s="593"/>
      <c r="O18" s="593"/>
      <c r="P18" s="594">
        <f t="shared" si="0"/>
        <v>5268</v>
      </c>
    </row>
    <row r="19" spans="2:16" x14ac:dyDescent="0.2">
      <c r="B19" s="536">
        <v>60103</v>
      </c>
      <c r="C19" s="542" t="s">
        <v>707</v>
      </c>
      <c r="D19" s="592">
        <v>537</v>
      </c>
      <c r="E19" s="592">
        <v>571</v>
      </c>
      <c r="F19" s="592">
        <v>530</v>
      </c>
      <c r="G19" s="593">
        <v>735</v>
      </c>
      <c r="H19" s="593">
        <v>633</v>
      </c>
      <c r="I19" s="593">
        <v>611</v>
      </c>
      <c r="J19" s="593">
        <v>632</v>
      </c>
      <c r="K19" s="593">
        <v>636</v>
      </c>
      <c r="L19" s="1272">
        <v>1149</v>
      </c>
      <c r="M19" s="593"/>
      <c r="N19" s="593"/>
      <c r="O19" s="593"/>
      <c r="P19" s="594">
        <f t="shared" si="0"/>
        <v>6034</v>
      </c>
    </row>
    <row r="20" spans="2:16" x14ac:dyDescent="0.2">
      <c r="B20" s="536">
        <v>60104</v>
      </c>
      <c r="C20" s="542" t="s">
        <v>720</v>
      </c>
      <c r="D20" s="592">
        <v>945</v>
      </c>
      <c r="E20" s="592">
        <v>937</v>
      </c>
      <c r="F20" s="592">
        <v>1000</v>
      </c>
      <c r="G20" s="602">
        <v>1030</v>
      </c>
      <c r="H20" s="593">
        <v>1114</v>
      </c>
      <c r="I20" s="593">
        <v>1069</v>
      </c>
      <c r="J20" s="593">
        <v>1067</v>
      </c>
      <c r="K20" s="593">
        <v>1102</v>
      </c>
      <c r="L20" s="1272">
        <v>1787</v>
      </c>
      <c r="M20" s="593"/>
      <c r="N20" s="593"/>
      <c r="O20" s="593"/>
      <c r="P20" s="594">
        <f t="shared" si="0"/>
        <v>10051</v>
      </c>
    </row>
    <row r="21" spans="2:16" x14ac:dyDescent="0.2">
      <c r="B21" s="536">
        <v>60105</v>
      </c>
      <c r="C21" s="542" t="s">
        <v>721</v>
      </c>
      <c r="D21" s="592">
        <v>1843</v>
      </c>
      <c r="E21" s="592">
        <v>2152</v>
      </c>
      <c r="F21" s="592">
        <v>2324</v>
      </c>
      <c r="G21" s="593">
        <v>3079</v>
      </c>
      <c r="H21" s="593">
        <v>2322</v>
      </c>
      <c r="I21" s="593">
        <v>2396</v>
      </c>
      <c r="J21" s="593">
        <v>1649</v>
      </c>
      <c r="K21" s="593">
        <v>1725</v>
      </c>
      <c r="L21" s="1272">
        <v>3694</v>
      </c>
      <c r="M21" s="593"/>
      <c r="N21" s="593"/>
      <c r="O21" s="593"/>
      <c r="P21" s="594">
        <f t="shared" si="0"/>
        <v>21184</v>
      </c>
    </row>
    <row r="22" spans="2:16" x14ac:dyDescent="0.2">
      <c r="B22" s="536">
        <v>60106</v>
      </c>
      <c r="C22" s="542" t="s">
        <v>705</v>
      </c>
      <c r="D22" s="592">
        <v>252</v>
      </c>
      <c r="E22" s="592">
        <v>249</v>
      </c>
      <c r="F22" s="592">
        <v>262</v>
      </c>
      <c r="G22" s="593">
        <v>473</v>
      </c>
      <c r="H22" s="593">
        <v>360</v>
      </c>
      <c r="I22" s="593">
        <v>309</v>
      </c>
      <c r="J22" s="593">
        <v>521</v>
      </c>
      <c r="K22" s="593">
        <v>358</v>
      </c>
      <c r="L22" s="1272">
        <v>783</v>
      </c>
      <c r="M22" s="593"/>
      <c r="N22" s="593"/>
      <c r="O22" s="593"/>
      <c r="P22" s="594">
        <f t="shared" si="0"/>
        <v>3567</v>
      </c>
    </row>
    <row r="23" spans="2:16" x14ac:dyDescent="0.2">
      <c r="B23" s="536">
        <v>60107</v>
      </c>
      <c r="C23" s="542" t="s">
        <v>708</v>
      </c>
      <c r="D23" s="592">
        <v>1012</v>
      </c>
      <c r="E23" s="592">
        <v>1292</v>
      </c>
      <c r="F23" s="592">
        <v>1243</v>
      </c>
      <c r="G23" s="603">
        <v>1726</v>
      </c>
      <c r="H23" s="603">
        <v>1446</v>
      </c>
      <c r="I23" s="603">
        <v>1483</v>
      </c>
      <c r="J23" s="603">
        <v>1637</v>
      </c>
      <c r="K23" s="603">
        <v>1443</v>
      </c>
      <c r="L23" s="603">
        <v>1853</v>
      </c>
      <c r="M23" s="603"/>
      <c r="N23" s="603"/>
      <c r="O23" s="603"/>
      <c r="P23" s="604">
        <f t="shared" si="0"/>
        <v>13135</v>
      </c>
    </row>
    <row r="24" spans="2:16" x14ac:dyDescent="0.2">
      <c r="B24" s="536">
        <v>60108</v>
      </c>
      <c r="C24" s="554" t="s">
        <v>725</v>
      </c>
      <c r="D24" s="592">
        <v>24</v>
      </c>
      <c r="E24" s="592">
        <v>27</v>
      </c>
      <c r="F24" s="592">
        <v>17</v>
      </c>
      <c r="G24" s="593">
        <v>18</v>
      </c>
      <c r="H24" s="593">
        <v>19</v>
      </c>
      <c r="I24" s="593">
        <v>35</v>
      </c>
      <c r="J24" s="593">
        <v>37</v>
      </c>
      <c r="K24" s="593">
        <v>38</v>
      </c>
      <c r="L24" s="1272">
        <v>26</v>
      </c>
      <c r="M24" s="593"/>
      <c r="N24" s="593"/>
      <c r="O24" s="593"/>
      <c r="P24" s="594">
        <f t="shared" si="0"/>
        <v>241</v>
      </c>
    </row>
    <row r="25" spans="2:16" x14ac:dyDescent="0.2">
      <c r="B25" s="536">
        <v>60109</v>
      </c>
      <c r="C25" s="542" t="s">
        <v>719</v>
      </c>
      <c r="D25" s="592">
        <v>1146</v>
      </c>
      <c r="E25" s="592">
        <v>1171</v>
      </c>
      <c r="F25" s="592">
        <v>1276</v>
      </c>
      <c r="G25" s="593">
        <v>1732</v>
      </c>
      <c r="H25" s="593">
        <v>1435</v>
      </c>
      <c r="I25" s="593">
        <v>1550</v>
      </c>
      <c r="J25" s="593">
        <v>1243</v>
      </c>
      <c r="K25" s="593">
        <v>1372</v>
      </c>
      <c r="L25" s="1272">
        <v>2996</v>
      </c>
      <c r="M25" s="593"/>
      <c r="N25" s="593"/>
      <c r="O25" s="593"/>
      <c r="P25" s="594">
        <f t="shared" si="0"/>
        <v>13921</v>
      </c>
    </row>
    <row r="26" spans="2:16" x14ac:dyDescent="0.2">
      <c r="B26" s="536">
        <v>60110</v>
      </c>
      <c r="C26" s="542" t="s">
        <v>709</v>
      </c>
      <c r="D26" s="592">
        <v>2572</v>
      </c>
      <c r="E26" s="592">
        <v>2503</v>
      </c>
      <c r="F26" s="592">
        <v>2663</v>
      </c>
      <c r="G26" s="593">
        <v>3815</v>
      </c>
      <c r="H26" s="593">
        <v>3172</v>
      </c>
      <c r="I26" s="593">
        <v>3160</v>
      </c>
      <c r="J26" s="593">
        <v>2039</v>
      </c>
      <c r="K26" s="593">
        <v>0</v>
      </c>
      <c r="L26" s="1272">
        <v>0</v>
      </c>
      <c r="M26" s="593"/>
      <c r="N26" s="593"/>
      <c r="O26" s="593"/>
      <c r="P26" s="594">
        <f t="shared" si="0"/>
        <v>19924</v>
      </c>
    </row>
    <row r="27" spans="2:16" x14ac:dyDescent="0.2">
      <c r="B27" s="536">
        <v>60111</v>
      </c>
      <c r="C27" s="542" t="s">
        <v>706</v>
      </c>
      <c r="D27" s="592">
        <v>419</v>
      </c>
      <c r="E27" s="592">
        <v>530</v>
      </c>
      <c r="F27" s="592">
        <v>816</v>
      </c>
      <c r="G27" s="593">
        <v>734</v>
      </c>
      <c r="H27" s="593">
        <v>667</v>
      </c>
      <c r="I27" s="593">
        <v>632</v>
      </c>
      <c r="J27" s="593">
        <v>619</v>
      </c>
      <c r="K27" s="593">
        <v>613</v>
      </c>
      <c r="L27" s="1272">
        <v>668</v>
      </c>
      <c r="M27" s="593"/>
      <c r="N27" s="593"/>
      <c r="O27" s="593"/>
      <c r="P27" s="594">
        <f t="shared" si="0"/>
        <v>5698</v>
      </c>
    </row>
    <row r="28" spans="2:16" x14ac:dyDescent="0.2">
      <c r="B28" s="536">
        <v>60112</v>
      </c>
      <c r="C28" s="554" t="s">
        <v>724</v>
      </c>
      <c r="D28" s="592">
        <v>1105</v>
      </c>
      <c r="E28" s="592">
        <v>1157</v>
      </c>
      <c r="F28" s="592">
        <v>1494</v>
      </c>
      <c r="G28" s="593">
        <v>1853</v>
      </c>
      <c r="H28" s="593">
        <v>1633</v>
      </c>
      <c r="I28" s="593">
        <v>1487</v>
      </c>
      <c r="J28" s="593">
        <v>1587</v>
      </c>
      <c r="K28" s="593">
        <v>1792</v>
      </c>
      <c r="L28" s="1272">
        <v>2029</v>
      </c>
      <c r="M28" s="593"/>
      <c r="N28" s="593"/>
      <c r="O28" s="593"/>
      <c r="P28" s="594">
        <f t="shared" si="0"/>
        <v>14137</v>
      </c>
    </row>
    <row r="29" spans="2:16" x14ac:dyDescent="0.2">
      <c r="B29" s="536">
        <v>60113</v>
      </c>
      <c r="C29" s="555" t="s">
        <v>727</v>
      </c>
      <c r="D29" s="592">
        <v>66</v>
      </c>
      <c r="E29" s="592">
        <v>99</v>
      </c>
      <c r="F29" s="592">
        <v>97</v>
      </c>
      <c r="G29" s="593">
        <v>171</v>
      </c>
      <c r="H29" s="593">
        <v>180</v>
      </c>
      <c r="I29" s="593">
        <v>191</v>
      </c>
      <c r="J29" s="593">
        <v>68</v>
      </c>
      <c r="K29" s="593">
        <v>91</v>
      </c>
      <c r="L29" s="1272">
        <v>123</v>
      </c>
      <c r="M29" s="593"/>
      <c r="N29" s="593"/>
      <c r="O29" s="593"/>
      <c r="P29" s="594">
        <f t="shared" si="0"/>
        <v>1086</v>
      </c>
    </row>
    <row r="30" spans="2:16" x14ac:dyDescent="0.2">
      <c r="B30" s="536">
        <v>60114</v>
      </c>
      <c r="C30" s="542" t="s">
        <v>718</v>
      </c>
      <c r="D30" s="592">
        <v>1312</v>
      </c>
      <c r="E30" s="592">
        <v>1217</v>
      </c>
      <c r="F30" s="592">
        <v>1380</v>
      </c>
      <c r="G30" s="593">
        <v>1539</v>
      </c>
      <c r="H30" s="593">
        <v>1463</v>
      </c>
      <c r="I30" s="593">
        <v>1425</v>
      </c>
      <c r="J30" s="593">
        <v>1369</v>
      </c>
      <c r="K30" s="593">
        <v>1290</v>
      </c>
      <c r="L30" s="1272">
        <v>2092</v>
      </c>
      <c r="M30" s="593"/>
      <c r="N30" s="593"/>
      <c r="O30" s="593"/>
      <c r="P30" s="594">
        <f t="shared" si="0"/>
        <v>13087</v>
      </c>
    </row>
    <row r="31" spans="2:16" x14ac:dyDescent="0.2">
      <c r="B31" s="536">
        <v>60115</v>
      </c>
      <c r="C31" s="542" t="s">
        <v>723</v>
      </c>
      <c r="D31" s="592">
        <v>1730</v>
      </c>
      <c r="E31" s="592">
        <v>1449</v>
      </c>
      <c r="F31" s="592">
        <v>1604</v>
      </c>
      <c r="G31" s="593">
        <v>1880</v>
      </c>
      <c r="H31" s="593">
        <v>1761</v>
      </c>
      <c r="I31" s="593">
        <v>1798</v>
      </c>
      <c r="J31" s="593">
        <v>1133</v>
      </c>
      <c r="K31" s="593">
        <v>1102</v>
      </c>
      <c r="L31" s="1272">
        <v>2270</v>
      </c>
      <c r="M31" s="593"/>
      <c r="N31" s="593"/>
      <c r="O31" s="593"/>
      <c r="P31" s="594">
        <f t="shared" si="0"/>
        <v>14727</v>
      </c>
    </row>
    <row r="32" spans="2:16" x14ac:dyDescent="0.2">
      <c r="B32" s="536">
        <v>60116</v>
      </c>
      <c r="C32" s="542" t="s">
        <v>712</v>
      </c>
      <c r="D32" s="592">
        <v>1687</v>
      </c>
      <c r="E32" s="592">
        <v>1538</v>
      </c>
      <c r="F32" s="592">
        <v>2176</v>
      </c>
      <c r="G32" s="593">
        <v>1987</v>
      </c>
      <c r="H32" s="593">
        <v>1720</v>
      </c>
      <c r="I32" s="593">
        <v>2074</v>
      </c>
      <c r="J32" s="593">
        <v>1917</v>
      </c>
      <c r="K32" s="593">
        <v>1735</v>
      </c>
      <c r="L32" s="1272">
        <v>3044</v>
      </c>
      <c r="M32" s="593"/>
      <c r="N32" s="593"/>
      <c r="O32" s="593"/>
      <c r="P32" s="594">
        <f t="shared" si="0"/>
        <v>17878</v>
      </c>
    </row>
    <row r="33" spans="2:16" x14ac:dyDescent="0.2">
      <c r="B33" s="536">
        <v>60117</v>
      </c>
      <c r="C33" s="542" t="s">
        <v>717</v>
      </c>
      <c r="D33" s="592">
        <v>1076</v>
      </c>
      <c r="E33" s="592">
        <v>1029</v>
      </c>
      <c r="F33" s="592">
        <v>1064</v>
      </c>
      <c r="G33" s="593">
        <v>1197</v>
      </c>
      <c r="H33" s="593">
        <v>1438</v>
      </c>
      <c r="I33" s="593">
        <v>1278</v>
      </c>
      <c r="J33" s="593">
        <v>939</v>
      </c>
      <c r="K33" s="593">
        <v>937</v>
      </c>
      <c r="L33" s="1272">
        <v>2013</v>
      </c>
      <c r="M33" s="593"/>
      <c r="N33" s="593"/>
      <c r="O33" s="593"/>
      <c r="P33" s="594">
        <f t="shared" si="0"/>
        <v>10971</v>
      </c>
    </row>
    <row r="34" spans="2:16" x14ac:dyDescent="0.2">
      <c r="B34" s="536">
        <v>60118</v>
      </c>
      <c r="C34" s="542" t="s">
        <v>722</v>
      </c>
      <c r="D34" s="592">
        <v>1398</v>
      </c>
      <c r="E34" s="592">
        <v>1423</v>
      </c>
      <c r="F34" s="592">
        <v>1536</v>
      </c>
      <c r="G34" s="593">
        <v>1875</v>
      </c>
      <c r="H34" s="593">
        <v>1874</v>
      </c>
      <c r="I34" s="593">
        <v>1551</v>
      </c>
      <c r="J34" s="593">
        <v>1167</v>
      </c>
      <c r="K34" s="593">
        <v>1113</v>
      </c>
      <c r="L34" s="1272">
        <v>2528</v>
      </c>
      <c r="M34" s="593"/>
      <c r="N34" s="593"/>
      <c r="O34" s="593"/>
      <c r="P34" s="594">
        <f t="shared" si="0"/>
        <v>14465</v>
      </c>
    </row>
    <row r="35" spans="2:16" x14ac:dyDescent="0.2">
      <c r="B35" s="536">
        <v>60119</v>
      </c>
      <c r="C35" s="542" t="s">
        <v>710</v>
      </c>
      <c r="D35" s="592">
        <v>1969</v>
      </c>
      <c r="E35" s="592">
        <v>2086</v>
      </c>
      <c r="F35" s="592">
        <v>2470</v>
      </c>
      <c r="G35" s="593">
        <v>3006</v>
      </c>
      <c r="H35" s="593">
        <v>2545</v>
      </c>
      <c r="I35" s="593">
        <v>2344</v>
      </c>
      <c r="J35" s="593">
        <v>1758</v>
      </c>
      <c r="K35" s="593">
        <v>1485</v>
      </c>
      <c r="L35" s="1272">
        <v>2316</v>
      </c>
      <c r="M35" s="593"/>
      <c r="N35" s="593"/>
      <c r="O35" s="593"/>
      <c r="P35" s="594">
        <f t="shared" si="0"/>
        <v>19979</v>
      </c>
    </row>
    <row r="36" spans="2:16" x14ac:dyDescent="0.2">
      <c r="B36" s="536">
        <v>60120</v>
      </c>
      <c r="C36" s="542" t="s">
        <v>711</v>
      </c>
      <c r="D36" s="592">
        <v>2439</v>
      </c>
      <c r="E36" s="592">
        <v>2782</v>
      </c>
      <c r="F36" s="592">
        <v>3107</v>
      </c>
      <c r="G36" s="593">
        <v>2760</v>
      </c>
      <c r="H36" s="593">
        <v>2756</v>
      </c>
      <c r="I36" s="593">
        <v>3020</v>
      </c>
      <c r="J36" s="593">
        <v>2052</v>
      </c>
      <c r="K36" s="593">
        <v>2356</v>
      </c>
      <c r="L36" s="1272">
        <v>0</v>
      </c>
      <c r="M36" s="593"/>
      <c r="N36" s="593"/>
      <c r="O36" s="593"/>
      <c r="P36" s="594">
        <f t="shared" si="0"/>
        <v>21272</v>
      </c>
    </row>
    <row r="37" spans="2:16" x14ac:dyDescent="0.2">
      <c r="B37" s="536">
        <v>60121</v>
      </c>
      <c r="C37" s="542" t="s">
        <v>713</v>
      </c>
      <c r="D37" s="592">
        <v>3362</v>
      </c>
      <c r="E37" s="592">
        <v>3002</v>
      </c>
      <c r="F37" s="592">
        <v>3639</v>
      </c>
      <c r="G37" s="1272">
        <v>4522</v>
      </c>
      <c r="H37" s="1272">
        <v>0</v>
      </c>
      <c r="I37" s="1272">
        <v>3665</v>
      </c>
      <c r="J37" s="1272">
        <v>2418</v>
      </c>
      <c r="K37" s="1272">
        <v>2978</v>
      </c>
      <c r="L37" s="1272">
        <v>0</v>
      </c>
      <c r="M37" s="593"/>
      <c r="N37" s="593"/>
      <c r="O37" s="593"/>
      <c r="P37" s="594">
        <f t="shared" si="0"/>
        <v>23586</v>
      </c>
    </row>
    <row r="38" spans="2:16" x14ac:dyDescent="0.2">
      <c r="B38" s="536">
        <v>60122</v>
      </c>
      <c r="C38" s="542" t="s">
        <v>714</v>
      </c>
      <c r="D38" s="592">
        <v>4291</v>
      </c>
      <c r="E38" s="592">
        <v>4487</v>
      </c>
      <c r="F38" s="592">
        <v>4787</v>
      </c>
      <c r="G38" s="593">
        <v>5633</v>
      </c>
      <c r="H38" s="593">
        <v>5528</v>
      </c>
      <c r="I38" s="593">
        <v>4951</v>
      </c>
      <c r="J38" s="593">
        <v>3168</v>
      </c>
      <c r="K38" s="593">
        <v>4504</v>
      </c>
      <c r="L38" s="1272">
        <v>9874</v>
      </c>
      <c r="M38" s="593"/>
      <c r="N38" s="593"/>
      <c r="O38" s="593"/>
      <c r="P38" s="594">
        <f t="shared" si="0"/>
        <v>47223</v>
      </c>
    </row>
    <row r="39" spans="2:16" x14ac:dyDescent="0.2">
      <c r="B39" s="536">
        <v>60123</v>
      </c>
      <c r="C39" s="542" t="s">
        <v>700</v>
      </c>
      <c r="D39" s="592">
        <v>2856</v>
      </c>
      <c r="E39" s="592">
        <v>3349</v>
      </c>
      <c r="F39" s="592">
        <v>3439</v>
      </c>
      <c r="G39" s="1272">
        <v>4171</v>
      </c>
      <c r="H39" s="1272">
        <v>4007</v>
      </c>
      <c r="I39" s="1272">
        <v>3634</v>
      </c>
      <c r="J39" s="1272">
        <v>3027</v>
      </c>
      <c r="K39" s="1272">
        <v>2997</v>
      </c>
      <c r="L39" s="1272">
        <v>6028</v>
      </c>
      <c r="M39" s="593"/>
      <c r="N39" s="593"/>
      <c r="O39" s="593"/>
      <c r="P39" s="594">
        <f t="shared" si="0"/>
        <v>33508</v>
      </c>
    </row>
    <row r="40" spans="2:16" x14ac:dyDescent="0.2">
      <c r="B40" s="536">
        <v>60124</v>
      </c>
      <c r="C40" s="542" t="s">
        <v>703</v>
      </c>
      <c r="D40" s="592">
        <v>2352</v>
      </c>
      <c r="E40" s="592">
        <v>2546</v>
      </c>
      <c r="F40" s="592">
        <v>2489</v>
      </c>
      <c r="G40" s="593">
        <v>3010</v>
      </c>
      <c r="H40" s="593">
        <v>2894</v>
      </c>
      <c r="I40" s="593">
        <v>3253</v>
      </c>
      <c r="J40" s="593">
        <v>2564</v>
      </c>
      <c r="K40" s="593">
        <v>2654</v>
      </c>
      <c r="L40" s="1272">
        <v>0</v>
      </c>
      <c r="M40" s="593"/>
      <c r="N40" s="593"/>
      <c r="O40" s="593"/>
      <c r="P40" s="594">
        <f t="shared" si="0"/>
        <v>21762</v>
      </c>
    </row>
    <row r="41" spans="2:16" x14ac:dyDescent="0.2">
      <c r="B41" s="536">
        <v>60125</v>
      </c>
      <c r="C41" s="542" t="s">
        <v>704</v>
      </c>
      <c r="D41" s="592">
        <v>2908</v>
      </c>
      <c r="E41" s="592">
        <v>3231</v>
      </c>
      <c r="F41" s="592">
        <v>3616</v>
      </c>
      <c r="G41" s="593">
        <v>4214</v>
      </c>
      <c r="H41" s="593">
        <v>3747</v>
      </c>
      <c r="I41" s="593">
        <v>3775</v>
      </c>
      <c r="J41" s="593">
        <v>4096</v>
      </c>
      <c r="K41" s="593">
        <v>3895</v>
      </c>
      <c r="L41" s="1272">
        <v>5343</v>
      </c>
      <c r="M41" s="593"/>
      <c r="N41" s="593"/>
      <c r="O41" s="593"/>
      <c r="P41" s="594">
        <f t="shared" si="0"/>
        <v>34825</v>
      </c>
    </row>
    <row r="42" spans="2:16" x14ac:dyDescent="0.2">
      <c r="B42" s="536">
        <v>60126</v>
      </c>
      <c r="C42" s="542" t="s">
        <v>702</v>
      </c>
      <c r="D42" s="592">
        <v>2350</v>
      </c>
      <c r="E42" s="592">
        <v>2478</v>
      </c>
      <c r="F42" s="592">
        <v>2755</v>
      </c>
      <c r="G42" s="593">
        <v>2896</v>
      </c>
      <c r="H42" s="593">
        <v>3527</v>
      </c>
      <c r="I42" s="593">
        <v>2765</v>
      </c>
      <c r="J42" s="593">
        <v>2549</v>
      </c>
      <c r="K42" s="593">
        <v>2421</v>
      </c>
      <c r="L42" s="1272">
        <v>4023</v>
      </c>
      <c r="M42" s="593"/>
      <c r="N42" s="593"/>
      <c r="O42" s="593"/>
      <c r="P42" s="594">
        <f t="shared" si="0"/>
        <v>25764</v>
      </c>
    </row>
    <row r="43" spans="2:16" x14ac:dyDescent="0.2">
      <c r="B43" s="536">
        <v>60127</v>
      </c>
      <c r="C43" s="542" t="s">
        <v>699</v>
      </c>
      <c r="D43" s="592">
        <v>3446</v>
      </c>
      <c r="E43" s="592">
        <v>3926</v>
      </c>
      <c r="F43" s="592">
        <v>3564</v>
      </c>
      <c r="G43" s="593">
        <v>4285</v>
      </c>
      <c r="H43" s="593">
        <v>4080</v>
      </c>
      <c r="I43" s="593">
        <v>4129</v>
      </c>
      <c r="J43" s="593">
        <v>3034</v>
      </c>
      <c r="K43" s="593">
        <v>2918</v>
      </c>
      <c r="L43" s="1272">
        <v>0</v>
      </c>
      <c r="M43" s="593"/>
      <c r="N43" s="593"/>
      <c r="O43" s="593"/>
      <c r="P43" s="594">
        <f t="shared" si="0"/>
        <v>29382</v>
      </c>
    </row>
    <row r="44" spans="2:16" x14ac:dyDescent="0.2">
      <c r="B44" s="536">
        <v>60128</v>
      </c>
      <c r="C44" s="542" t="s">
        <v>701</v>
      </c>
      <c r="D44" s="592">
        <v>2120</v>
      </c>
      <c r="E44" s="592">
        <v>2111</v>
      </c>
      <c r="F44" s="592">
        <v>2809</v>
      </c>
      <c r="G44" s="593">
        <v>3536</v>
      </c>
      <c r="H44" s="593">
        <v>4123</v>
      </c>
      <c r="I44" s="593">
        <v>3314</v>
      </c>
      <c r="J44" s="593">
        <v>2432</v>
      </c>
      <c r="K44" s="593">
        <v>2888</v>
      </c>
      <c r="L44" s="1272">
        <v>6649</v>
      </c>
      <c r="M44" s="593"/>
      <c r="N44" s="593"/>
      <c r="O44" s="593"/>
      <c r="P44" s="594">
        <f t="shared" si="0"/>
        <v>29982</v>
      </c>
    </row>
    <row r="45" spans="2:16" x14ac:dyDescent="0.2">
      <c r="B45" s="536">
        <v>60130</v>
      </c>
      <c r="C45" s="554" t="s">
        <v>726</v>
      </c>
      <c r="D45" s="592">
        <v>408</v>
      </c>
      <c r="E45" s="592">
        <v>541</v>
      </c>
      <c r="F45" s="592">
        <v>589</v>
      </c>
      <c r="G45" s="593">
        <v>656</v>
      </c>
      <c r="H45" s="593">
        <v>636</v>
      </c>
      <c r="I45" s="593">
        <v>611</v>
      </c>
      <c r="J45" s="593">
        <v>584</v>
      </c>
      <c r="K45" s="593">
        <v>630</v>
      </c>
      <c r="L45" s="1272">
        <v>816</v>
      </c>
      <c r="M45" s="593"/>
      <c r="N45" s="593"/>
      <c r="O45" s="593"/>
      <c r="P45" s="594">
        <f t="shared" si="0"/>
        <v>5471</v>
      </c>
    </row>
    <row r="46" spans="2:16" x14ac:dyDescent="0.2">
      <c r="B46" s="536">
        <v>65101</v>
      </c>
      <c r="C46" s="542" t="s">
        <v>728</v>
      </c>
      <c r="D46" s="592">
        <v>2493</v>
      </c>
      <c r="E46" s="592">
        <v>2503</v>
      </c>
      <c r="F46" s="592">
        <v>2879</v>
      </c>
      <c r="G46" s="593">
        <v>3993</v>
      </c>
      <c r="H46" s="593">
        <v>4016</v>
      </c>
      <c r="I46" s="593">
        <v>3600</v>
      </c>
      <c r="J46" s="593">
        <v>3413</v>
      </c>
      <c r="K46" s="593">
        <v>3220</v>
      </c>
      <c r="L46" s="1272">
        <v>3360</v>
      </c>
      <c r="M46" s="593"/>
      <c r="N46" s="593"/>
      <c r="O46" s="593"/>
      <c r="P46" s="594">
        <f t="shared" si="0"/>
        <v>29477</v>
      </c>
    </row>
    <row r="47" spans="2:16" x14ac:dyDescent="0.2">
      <c r="B47" s="536">
        <v>65102</v>
      </c>
      <c r="C47" s="542" t="s">
        <v>729</v>
      </c>
      <c r="D47" s="592">
        <v>112</v>
      </c>
      <c r="E47" s="592">
        <v>114</v>
      </c>
      <c r="F47" s="592">
        <v>125</v>
      </c>
      <c r="G47" s="593">
        <v>117</v>
      </c>
      <c r="H47" s="593">
        <v>155</v>
      </c>
      <c r="I47" s="593">
        <v>164</v>
      </c>
      <c r="J47" s="593">
        <v>285</v>
      </c>
      <c r="K47" s="593">
        <v>104</v>
      </c>
      <c r="L47" s="1272">
        <v>177</v>
      </c>
      <c r="M47" s="593"/>
      <c r="N47" s="593"/>
      <c r="O47" s="593"/>
      <c r="P47" s="594">
        <f t="shared" si="0"/>
        <v>1353</v>
      </c>
    </row>
    <row r="48" spans="2:16" x14ac:dyDescent="0.2">
      <c r="B48" s="536">
        <v>65103</v>
      </c>
      <c r="C48" s="542" t="s">
        <v>730</v>
      </c>
      <c r="D48" s="592">
        <v>14</v>
      </c>
      <c r="E48" s="592">
        <v>14</v>
      </c>
      <c r="F48" s="592">
        <v>14</v>
      </c>
      <c r="G48" s="593">
        <v>25</v>
      </c>
      <c r="H48" s="593">
        <v>14</v>
      </c>
      <c r="I48" s="593">
        <v>14</v>
      </c>
      <c r="J48" s="593">
        <v>14</v>
      </c>
      <c r="K48" s="593">
        <v>2</v>
      </c>
      <c r="L48" s="1272">
        <v>2</v>
      </c>
      <c r="M48" s="593"/>
      <c r="N48" s="593"/>
      <c r="O48" s="593"/>
      <c r="P48" s="594">
        <f t="shared" si="0"/>
        <v>113</v>
      </c>
    </row>
    <row r="49" spans="2:16" x14ac:dyDescent="0.2">
      <c r="B49" s="536">
        <v>65104</v>
      </c>
      <c r="C49" s="542" t="s">
        <v>731</v>
      </c>
      <c r="D49" s="592">
        <v>32</v>
      </c>
      <c r="E49" s="592">
        <v>32</v>
      </c>
      <c r="F49" s="592">
        <v>54</v>
      </c>
      <c r="G49" s="593">
        <v>65</v>
      </c>
      <c r="H49" s="593">
        <v>149</v>
      </c>
      <c r="I49" s="593">
        <v>67</v>
      </c>
      <c r="J49" s="593">
        <v>18</v>
      </c>
      <c r="K49" s="593">
        <v>61</v>
      </c>
      <c r="L49" s="1272">
        <v>47</v>
      </c>
      <c r="M49" s="593"/>
      <c r="N49" s="593"/>
      <c r="O49" s="593"/>
      <c r="P49" s="594">
        <f t="shared" si="0"/>
        <v>525</v>
      </c>
    </row>
    <row r="50" spans="2:16" x14ac:dyDescent="0.2">
      <c r="B50" s="536">
        <v>65105</v>
      </c>
      <c r="C50" s="542" t="s">
        <v>732</v>
      </c>
      <c r="D50" s="592">
        <v>654</v>
      </c>
      <c r="E50" s="592">
        <v>562</v>
      </c>
      <c r="F50" s="592">
        <v>766</v>
      </c>
      <c r="G50" s="593">
        <v>795</v>
      </c>
      <c r="H50" s="593">
        <v>857</v>
      </c>
      <c r="I50" s="593">
        <v>987</v>
      </c>
      <c r="J50" s="593">
        <v>491</v>
      </c>
      <c r="K50" s="593">
        <v>437</v>
      </c>
      <c r="L50" s="1272">
        <v>406</v>
      </c>
      <c r="M50" s="593"/>
      <c r="N50" s="593"/>
      <c r="O50" s="593"/>
      <c r="P50" s="594">
        <f t="shared" si="0"/>
        <v>5955</v>
      </c>
    </row>
    <row r="51" spans="2:16" x14ac:dyDescent="0.2">
      <c r="B51" s="536">
        <v>65106</v>
      </c>
      <c r="C51" s="542" t="s">
        <v>733</v>
      </c>
      <c r="D51" s="592">
        <v>29</v>
      </c>
      <c r="E51" s="592">
        <v>29</v>
      </c>
      <c r="F51" s="592">
        <v>36</v>
      </c>
      <c r="G51" s="593">
        <v>82</v>
      </c>
      <c r="H51" s="593">
        <v>46</v>
      </c>
      <c r="I51" s="593">
        <v>49</v>
      </c>
      <c r="J51" s="593">
        <v>0</v>
      </c>
      <c r="K51" s="593">
        <v>4</v>
      </c>
      <c r="L51" s="1272">
        <v>2</v>
      </c>
      <c r="M51" s="593"/>
      <c r="N51" s="593"/>
      <c r="O51" s="593"/>
      <c r="P51" s="594">
        <f t="shared" si="0"/>
        <v>277</v>
      </c>
    </row>
    <row r="52" spans="2:16" x14ac:dyDescent="0.2">
      <c r="B52" s="536">
        <v>65107</v>
      </c>
      <c r="C52" s="542" t="s">
        <v>734</v>
      </c>
      <c r="D52" s="592">
        <v>408</v>
      </c>
      <c r="E52" s="592">
        <v>408</v>
      </c>
      <c r="F52" s="592">
        <v>413</v>
      </c>
      <c r="G52" s="593">
        <v>503</v>
      </c>
      <c r="H52" s="593">
        <v>475</v>
      </c>
      <c r="I52" s="593">
        <v>471</v>
      </c>
      <c r="J52" s="593">
        <v>461</v>
      </c>
      <c r="K52" s="593">
        <v>447</v>
      </c>
      <c r="L52" s="1272">
        <v>471</v>
      </c>
      <c r="M52" s="593"/>
      <c r="N52" s="593"/>
      <c r="O52" s="593"/>
      <c r="P52" s="594">
        <f t="shared" si="0"/>
        <v>4057</v>
      </c>
    </row>
    <row r="53" spans="2:16" x14ac:dyDescent="0.2">
      <c r="B53" s="536">
        <v>65108</v>
      </c>
      <c r="C53" s="542" t="s">
        <v>735</v>
      </c>
      <c r="D53" s="592">
        <v>467</v>
      </c>
      <c r="E53" s="592">
        <v>475</v>
      </c>
      <c r="F53" s="592">
        <v>765</v>
      </c>
      <c r="G53" s="593">
        <v>634</v>
      </c>
      <c r="H53" s="593">
        <v>604</v>
      </c>
      <c r="I53" s="593">
        <v>653</v>
      </c>
      <c r="J53" s="593">
        <v>493</v>
      </c>
      <c r="K53" s="593">
        <v>495</v>
      </c>
      <c r="L53" s="1272">
        <v>482</v>
      </c>
      <c r="M53" s="593"/>
      <c r="N53" s="593"/>
      <c r="O53" s="593"/>
      <c r="P53" s="594">
        <f t="shared" si="0"/>
        <v>5068</v>
      </c>
    </row>
    <row r="54" spans="2:16" x14ac:dyDescent="0.2">
      <c r="B54" s="536">
        <v>65109</v>
      </c>
      <c r="C54" s="542" t="s">
        <v>736</v>
      </c>
      <c r="D54" s="592">
        <v>65</v>
      </c>
      <c r="E54" s="592">
        <v>65</v>
      </c>
      <c r="F54" s="592">
        <v>65</v>
      </c>
      <c r="G54" s="593">
        <v>75</v>
      </c>
      <c r="H54" s="593">
        <v>84</v>
      </c>
      <c r="I54" s="593">
        <v>76</v>
      </c>
      <c r="J54" s="593">
        <v>69</v>
      </c>
      <c r="K54" s="593">
        <v>63</v>
      </c>
      <c r="L54" s="1272">
        <v>63</v>
      </c>
      <c r="M54" s="593"/>
      <c r="N54" s="593"/>
      <c r="O54" s="593"/>
      <c r="P54" s="594">
        <f t="shared" si="0"/>
        <v>625</v>
      </c>
    </row>
    <row r="55" spans="2:16" x14ac:dyDescent="0.2">
      <c r="B55" s="536">
        <v>65110</v>
      </c>
      <c r="C55" s="542" t="s">
        <v>743</v>
      </c>
      <c r="D55" s="592">
        <v>299</v>
      </c>
      <c r="E55" s="592">
        <v>227</v>
      </c>
      <c r="F55" s="592">
        <v>216</v>
      </c>
      <c r="G55" s="593">
        <v>259</v>
      </c>
      <c r="H55" s="593">
        <v>273</v>
      </c>
      <c r="I55" s="593">
        <v>328</v>
      </c>
      <c r="J55" s="593">
        <v>329</v>
      </c>
      <c r="K55" s="593">
        <v>356</v>
      </c>
      <c r="L55" s="1272">
        <v>261</v>
      </c>
      <c r="M55" s="593"/>
      <c r="N55" s="593"/>
      <c r="O55" s="593"/>
      <c r="P55" s="594">
        <f t="shared" si="0"/>
        <v>2548</v>
      </c>
    </row>
    <row r="56" spans="2:16" x14ac:dyDescent="0.2">
      <c r="B56" s="536">
        <v>65111</v>
      </c>
      <c r="C56" s="542" t="s">
        <v>737</v>
      </c>
      <c r="D56" s="592">
        <v>335</v>
      </c>
      <c r="E56" s="592">
        <v>358</v>
      </c>
      <c r="F56" s="592">
        <v>357</v>
      </c>
      <c r="G56" s="593">
        <v>505</v>
      </c>
      <c r="H56" s="593">
        <v>384</v>
      </c>
      <c r="I56" s="593">
        <v>406</v>
      </c>
      <c r="J56" s="593">
        <v>404</v>
      </c>
      <c r="K56" s="593">
        <v>392</v>
      </c>
      <c r="L56" s="1272">
        <v>403</v>
      </c>
      <c r="M56" s="593"/>
      <c r="N56" s="593"/>
      <c r="O56" s="593"/>
      <c r="P56" s="594">
        <f t="shared" si="0"/>
        <v>3544</v>
      </c>
    </row>
    <row r="57" spans="2:16" x14ac:dyDescent="0.2">
      <c r="B57" s="536">
        <v>65112</v>
      </c>
      <c r="C57" s="542" t="s">
        <v>738</v>
      </c>
      <c r="D57" s="592">
        <v>906</v>
      </c>
      <c r="E57" s="592">
        <v>1148</v>
      </c>
      <c r="F57" s="592">
        <v>1079</v>
      </c>
      <c r="G57" s="593">
        <v>1317</v>
      </c>
      <c r="H57" s="593">
        <v>1039</v>
      </c>
      <c r="I57" s="593">
        <v>1100</v>
      </c>
      <c r="J57" s="593">
        <v>911</v>
      </c>
      <c r="K57" s="593">
        <v>1036</v>
      </c>
      <c r="L57" s="1272">
        <v>1258</v>
      </c>
      <c r="M57" s="593"/>
      <c r="N57" s="593"/>
      <c r="O57" s="593"/>
      <c r="P57" s="594">
        <f t="shared" si="0"/>
        <v>9794</v>
      </c>
    </row>
    <row r="58" spans="2:16" x14ac:dyDescent="0.2">
      <c r="B58" s="536">
        <v>65113</v>
      </c>
      <c r="C58" s="542" t="s">
        <v>739</v>
      </c>
      <c r="D58" s="592">
        <v>82</v>
      </c>
      <c r="E58" s="592">
        <v>82</v>
      </c>
      <c r="F58" s="592">
        <v>157</v>
      </c>
      <c r="G58" s="593">
        <v>111</v>
      </c>
      <c r="H58" s="593">
        <v>109</v>
      </c>
      <c r="I58" s="593">
        <v>111</v>
      </c>
      <c r="J58" s="593">
        <v>98</v>
      </c>
      <c r="K58" s="593">
        <v>90</v>
      </c>
      <c r="L58" s="1272">
        <v>90</v>
      </c>
      <c r="M58" s="593"/>
      <c r="N58" s="593"/>
      <c r="O58" s="593"/>
      <c r="P58" s="594">
        <f t="shared" si="0"/>
        <v>930</v>
      </c>
    </row>
    <row r="59" spans="2:16" x14ac:dyDescent="0.2">
      <c r="B59" s="536">
        <v>65114</v>
      </c>
      <c r="C59" s="542" t="s">
        <v>740</v>
      </c>
      <c r="D59" s="592">
        <v>149</v>
      </c>
      <c r="E59" s="592">
        <v>149</v>
      </c>
      <c r="F59" s="592">
        <v>144</v>
      </c>
      <c r="G59" s="593">
        <v>147</v>
      </c>
      <c r="H59" s="593">
        <v>148</v>
      </c>
      <c r="I59" s="593">
        <v>149</v>
      </c>
      <c r="J59" s="593">
        <v>0</v>
      </c>
      <c r="K59" s="593">
        <v>0</v>
      </c>
      <c r="L59" s="1272">
        <v>0</v>
      </c>
      <c r="M59" s="593"/>
      <c r="N59" s="593"/>
      <c r="O59" s="593"/>
      <c r="P59" s="594">
        <f t="shared" si="0"/>
        <v>886</v>
      </c>
    </row>
    <row r="60" spans="2:16" x14ac:dyDescent="0.2">
      <c r="B60" s="536">
        <v>65115</v>
      </c>
      <c r="C60" s="542" t="s">
        <v>741</v>
      </c>
      <c r="D60" s="592">
        <v>10</v>
      </c>
      <c r="E60" s="592">
        <v>8</v>
      </c>
      <c r="F60" s="592">
        <v>8</v>
      </c>
      <c r="G60" s="593">
        <v>8</v>
      </c>
      <c r="H60" s="593">
        <v>8</v>
      </c>
      <c r="I60" s="593">
        <v>8</v>
      </c>
      <c r="J60" s="593">
        <v>9</v>
      </c>
      <c r="K60" s="593">
        <v>9</v>
      </c>
      <c r="L60" s="1272">
        <v>9</v>
      </c>
      <c r="M60" s="593"/>
      <c r="N60" s="593"/>
      <c r="O60" s="593"/>
      <c r="P60" s="594">
        <f t="shared" si="0"/>
        <v>77</v>
      </c>
    </row>
    <row r="61" spans="2:16" x14ac:dyDescent="0.2">
      <c r="B61" s="536">
        <v>65116</v>
      </c>
      <c r="C61" s="542" t="s">
        <v>742</v>
      </c>
      <c r="D61" s="592">
        <v>312</v>
      </c>
      <c r="E61" s="592">
        <v>241</v>
      </c>
      <c r="F61" s="592">
        <v>292</v>
      </c>
      <c r="G61" s="593">
        <v>309</v>
      </c>
      <c r="H61" s="593">
        <v>291</v>
      </c>
      <c r="I61" s="593">
        <v>264</v>
      </c>
      <c r="J61" s="593">
        <v>316</v>
      </c>
      <c r="K61" s="593">
        <v>302</v>
      </c>
      <c r="L61" s="1272">
        <v>299</v>
      </c>
      <c r="M61" s="593"/>
      <c r="N61" s="593"/>
      <c r="O61" s="593"/>
      <c r="P61" s="594">
        <f t="shared" si="0"/>
        <v>2626</v>
      </c>
    </row>
    <row r="62" spans="2:16" x14ac:dyDescent="0.2">
      <c r="B62" s="536">
        <v>80000</v>
      </c>
      <c r="C62" s="554" t="s">
        <v>682</v>
      </c>
      <c r="D62" s="592">
        <v>0</v>
      </c>
      <c r="E62" s="592">
        <v>0</v>
      </c>
      <c r="F62" s="592">
        <v>0</v>
      </c>
      <c r="G62" s="593">
        <v>0</v>
      </c>
      <c r="H62" s="593">
        <v>0</v>
      </c>
      <c r="I62" s="593">
        <v>0</v>
      </c>
      <c r="J62" s="593">
        <v>0</v>
      </c>
      <c r="K62" s="593">
        <v>0</v>
      </c>
      <c r="L62" s="1272">
        <v>0</v>
      </c>
      <c r="M62" s="593"/>
      <c r="N62" s="593"/>
      <c r="O62" s="593"/>
      <c r="P62" s="594">
        <f t="shared" si="0"/>
        <v>0</v>
      </c>
    </row>
    <row r="63" spans="2:16" x14ac:dyDescent="0.2">
      <c r="B63" s="536">
        <v>80102</v>
      </c>
      <c r="C63" s="554" t="s">
        <v>662</v>
      </c>
      <c r="D63" s="592">
        <v>0</v>
      </c>
      <c r="E63" s="592">
        <v>0</v>
      </c>
      <c r="F63" s="592">
        <v>0</v>
      </c>
      <c r="G63" s="593">
        <v>0</v>
      </c>
      <c r="H63" s="593">
        <v>0</v>
      </c>
      <c r="I63" s="593">
        <v>0</v>
      </c>
      <c r="J63" s="593">
        <v>0</v>
      </c>
      <c r="K63" s="593">
        <v>0</v>
      </c>
      <c r="L63" s="1272">
        <v>0</v>
      </c>
      <c r="M63" s="593"/>
      <c r="N63" s="593"/>
      <c r="O63" s="593"/>
      <c r="P63" s="594">
        <f t="shared" si="0"/>
        <v>0</v>
      </c>
    </row>
    <row r="64" spans="2:16" x14ac:dyDescent="0.2">
      <c r="B64" s="536">
        <v>80104</v>
      </c>
      <c r="C64" s="554" t="s">
        <v>664</v>
      </c>
      <c r="D64" s="592">
        <v>57</v>
      </c>
      <c r="E64" s="592">
        <v>57</v>
      </c>
      <c r="F64" s="592">
        <v>52</v>
      </c>
      <c r="G64" s="593">
        <v>92</v>
      </c>
      <c r="H64" s="593">
        <v>90</v>
      </c>
      <c r="I64" s="593">
        <v>62</v>
      </c>
      <c r="J64" s="593">
        <v>62</v>
      </c>
      <c r="K64" s="593">
        <v>75</v>
      </c>
      <c r="L64" s="1272">
        <v>61</v>
      </c>
      <c r="M64" s="593"/>
      <c r="N64" s="593"/>
      <c r="O64" s="593"/>
      <c r="P64" s="594">
        <f t="shared" si="0"/>
        <v>608</v>
      </c>
    </row>
    <row r="65" spans="2:16" x14ac:dyDescent="0.2">
      <c r="B65" s="536">
        <v>80105</v>
      </c>
      <c r="C65" s="554" t="s">
        <v>666</v>
      </c>
      <c r="D65" s="592">
        <v>69</v>
      </c>
      <c r="E65" s="592">
        <v>72</v>
      </c>
      <c r="F65" s="592">
        <v>69</v>
      </c>
      <c r="G65" s="593">
        <v>72</v>
      </c>
      <c r="H65" s="593">
        <v>102</v>
      </c>
      <c r="I65" s="593">
        <v>86</v>
      </c>
      <c r="J65" s="593">
        <v>123</v>
      </c>
      <c r="K65" s="593">
        <v>117</v>
      </c>
      <c r="L65" s="1272">
        <v>174</v>
      </c>
      <c r="M65" s="593"/>
      <c r="N65" s="593"/>
      <c r="O65" s="593"/>
      <c r="P65" s="594">
        <f t="shared" si="0"/>
        <v>884</v>
      </c>
    </row>
    <row r="66" spans="2:16" x14ac:dyDescent="0.2">
      <c r="B66" s="536">
        <v>80106</v>
      </c>
      <c r="C66" s="554" t="s">
        <v>668</v>
      </c>
      <c r="D66" s="592">
        <v>0</v>
      </c>
      <c r="E66" s="592">
        <v>0</v>
      </c>
      <c r="F66" s="592">
        <v>0</v>
      </c>
      <c r="G66" s="593">
        <v>0</v>
      </c>
      <c r="H66" s="593">
        <v>0</v>
      </c>
      <c r="I66" s="593">
        <v>0</v>
      </c>
      <c r="J66" s="593">
        <v>0</v>
      </c>
      <c r="K66" s="593">
        <v>0</v>
      </c>
      <c r="L66" s="1272">
        <v>0</v>
      </c>
      <c r="M66" s="593"/>
      <c r="N66" s="593"/>
      <c r="O66" s="593"/>
      <c r="P66" s="594">
        <f t="shared" si="0"/>
        <v>0</v>
      </c>
    </row>
    <row r="67" spans="2:16" x14ac:dyDescent="0.2">
      <c r="B67" s="536">
        <v>80107</v>
      </c>
      <c r="C67" s="555" t="s">
        <v>669</v>
      </c>
      <c r="D67" s="592">
        <v>0</v>
      </c>
      <c r="E67" s="592">
        <v>0</v>
      </c>
      <c r="F67" s="592">
        <v>0</v>
      </c>
      <c r="G67" s="593">
        <v>0</v>
      </c>
      <c r="H67" s="593">
        <v>0</v>
      </c>
      <c r="I67" s="593">
        <v>0</v>
      </c>
      <c r="J67" s="593">
        <v>0</v>
      </c>
      <c r="K67" s="593">
        <v>0</v>
      </c>
      <c r="L67" s="1272">
        <v>0</v>
      </c>
      <c r="M67" s="593"/>
      <c r="N67" s="593"/>
      <c r="O67" s="593"/>
      <c r="P67" s="594">
        <f t="shared" si="0"/>
        <v>0</v>
      </c>
    </row>
    <row r="68" spans="2:16" x14ac:dyDescent="0.2">
      <c r="B68" s="536">
        <v>80108</v>
      </c>
      <c r="C68" s="554" t="s">
        <v>688</v>
      </c>
      <c r="D68" s="592">
        <v>0</v>
      </c>
      <c r="E68" s="592">
        <v>0</v>
      </c>
      <c r="F68" s="592">
        <v>0</v>
      </c>
      <c r="G68" s="593">
        <v>0</v>
      </c>
      <c r="H68" s="593">
        <v>0</v>
      </c>
      <c r="I68" s="593">
        <v>0</v>
      </c>
      <c r="J68" s="593">
        <v>0</v>
      </c>
      <c r="K68" s="593">
        <v>0</v>
      </c>
      <c r="L68" s="1272">
        <v>0</v>
      </c>
      <c r="M68" s="593"/>
      <c r="N68" s="593"/>
      <c r="O68" s="593"/>
      <c r="P68" s="594">
        <f t="shared" si="0"/>
        <v>0</v>
      </c>
    </row>
    <row r="69" spans="2:16" x14ac:dyDescent="0.2">
      <c r="B69" s="536">
        <v>80109</v>
      </c>
      <c r="C69" s="554" t="s">
        <v>690</v>
      </c>
      <c r="D69" s="592">
        <v>0</v>
      </c>
      <c r="E69" s="592">
        <v>0</v>
      </c>
      <c r="F69" s="592">
        <v>0</v>
      </c>
      <c r="G69" s="593">
        <v>0</v>
      </c>
      <c r="H69" s="593">
        <v>0</v>
      </c>
      <c r="I69" s="593">
        <v>0</v>
      </c>
      <c r="J69" s="593">
        <v>0</v>
      </c>
      <c r="K69" s="593">
        <v>0</v>
      </c>
      <c r="L69" s="1272">
        <v>0</v>
      </c>
      <c r="M69" s="593"/>
      <c r="N69" s="593"/>
      <c r="O69" s="593"/>
      <c r="P69" s="594">
        <f t="shared" si="0"/>
        <v>0</v>
      </c>
    </row>
    <row r="70" spans="2:16" x14ac:dyDescent="0.2">
      <c r="B70" s="536">
        <v>80110</v>
      </c>
      <c r="C70" s="554" t="s">
        <v>670</v>
      </c>
      <c r="D70" s="592">
        <v>2</v>
      </c>
      <c r="E70" s="592">
        <v>2</v>
      </c>
      <c r="F70" s="592">
        <v>2</v>
      </c>
      <c r="G70" s="593">
        <v>2</v>
      </c>
      <c r="H70" s="593">
        <v>2</v>
      </c>
      <c r="I70" s="593">
        <v>2</v>
      </c>
      <c r="J70" s="593">
        <v>0</v>
      </c>
      <c r="K70" s="593">
        <v>0</v>
      </c>
      <c r="L70" s="1272">
        <v>0</v>
      </c>
      <c r="M70" s="593"/>
      <c r="N70" s="593"/>
      <c r="O70" s="593"/>
      <c r="P70" s="594">
        <f t="shared" si="0"/>
        <v>12</v>
      </c>
    </row>
    <row r="71" spans="2:16" x14ac:dyDescent="0.2">
      <c r="B71" s="536">
        <v>80111</v>
      </c>
      <c r="C71" s="555" t="s">
        <v>691</v>
      </c>
      <c r="D71" s="592">
        <v>37</v>
      </c>
      <c r="E71" s="592">
        <v>37</v>
      </c>
      <c r="F71" s="592">
        <v>40</v>
      </c>
      <c r="G71" s="593">
        <v>0</v>
      </c>
      <c r="H71" s="593">
        <v>0</v>
      </c>
      <c r="I71" s="593">
        <v>0</v>
      </c>
      <c r="J71" s="593">
        <v>0</v>
      </c>
      <c r="K71" s="593">
        <v>0</v>
      </c>
      <c r="L71" s="1272">
        <v>0</v>
      </c>
      <c r="M71" s="593"/>
      <c r="N71" s="593"/>
      <c r="O71" s="593"/>
      <c r="P71" s="594">
        <f t="shared" si="0"/>
        <v>114</v>
      </c>
    </row>
    <row r="72" spans="2:16" x14ac:dyDescent="0.2">
      <c r="B72" s="536">
        <v>80112</v>
      </c>
      <c r="C72" s="554" t="s">
        <v>671</v>
      </c>
      <c r="D72" s="592">
        <v>0</v>
      </c>
      <c r="E72" s="592">
        <v>0</v>
      </c>
      <c r="F72" s="592">
        <v>0</v>
      </c>
      <c r="G72" s="593">
        <v>0</v>
      </c>
      <c r="H72" s="593">
        <v>0</v>
      </c>
      <c r="I72" s="593">
        <v>0</v>
      </c>
      <c r="J72" s="593">
        <v>0</v>
      </c>
      <c r="K72" s="593">
        <v>0</v>
      </c>
      <c r="L72" s="1272">
        <v>0</v>
      </c>
      <c r="M72" s="593"/>
      <c r="N72" s="593"/>
      <c r="O72" s="593"/>
      <c r="P72" s="594">
        <f t="shared" si="0"/>
        <v>0</v>
      </c>
    </row>
    <row r="73" spans="2:16" x14ac:dyDescent="0.2">
      <c r="B73" s="536">
        <v>80113</v>
      </c>
      <c r="C73" s="554" t="s">
        <v>672</v>
      </c>
      <c r="D73" s="592">
        <v>7</v>
      </c>
      <c r="E73" s="592">
        <v>7</v>
      </c>
      <c r="F73" s="592">
        <v>7</v>
      </c>
      <c r="G73" s="593">
        <v>9</v>
      </c>
      <c r="H73" s="593">
        <v>7</v>
      </c>
      <c r="I73" s="593">
        <v>7</v>
      </c>
      <c r="J73" s="593">
        <v>190</v>
      </c>
      <c r="K73" s="593">
        <v>26</v>
      </c>
      <c r="L73" s="1272">
        <v>13</v>
      </c>
      <c r="M73" s="593"/>
      <c r="N73" s="593"/>
      <c r="O73" s="593"/>
      <c r="P73" s="594">
        <f t="shared" ref="P73:P138" si="4">SUM(D73:O73)</f>
        <v>273</v>
      </c>
    </row>
    <row r="74" spans="2:16" x14ac:dyDescent="0.2">
      <c r="B74" s="536">
        <v>80114</v>
      </c>
      <c r="C74" s="554" t="s">
        <v>673</v>
      </c>
      <c r="D74" s="592">
        <v>7</v>
      </c>
      <c r="E74" s="592">
        <v>20</v>
      </c>
      <c r="F74" s="592">
        <v>17</v>
      </c>
      <c r="G74" s="593">
        <v>17</v>
      </c>
      <c r="H74" s="593">
        <v>17</v>
      </c>
      <c r="I74" s="593">
        <v>0</v>
      </c>
      <c r="J74" s="593">
        <v>0</v>
      </c>
      <c r="K74" s="593">
        <v>0</v>
      </c>
      <c r="L74" s="1272">
        <v>0</v>
      </c>
      <c r="M74" s="593"/>
      <c r="N74" s="593"/>
      <c r="O74" s="593"/>
      <c r="P74" s="594">
        <f t="shared" si="4"/>
        <v>78</v>
      </c>
    </row>
    <row r="75" spans="2:16" x14ac:dyDescent="0.2">
      <c r="B75" s="536">
        <v>80115</v>
      </c>
      <c r="C75" s="554" t="s">
        <v>674</v>
      </c>
      <c r="D75" s="592">
        <v>23</v>
      </c>
      <c r="E75" s="592">
        <v>27</v>
      </c>
      <c r="F75" s="592">
        <v>40</v>
      </c>
      <c r="G75" s="593">
        <v>59</v>
      </c>
      <c r="H75" s="593">
        <v>38</v>
      </c>
      <c r="I75" s="593">
        <v>42</v>
      </c>
      <c r="J75" s="593">
        <v>43</v>
      </c>
      <c r="K75" s="593">
        <v>38</v>
      </c>
      <c r="L75" s="1272">
        <v>32</v>
      </c>
      <c r="M75" s="593"/>
      <c r="N75" s="593"/>
      <c r="O75" s="593"/>
      <c r="P75" s="594">
        <f t="shared" si="4"/>
        <v>342</v>
      </c>
    </row>
    <row r="76" spans="2:16" x14ac:dyDescent="0.2">
      <c r="B76" s="536">
        <v>80116</v>
      </c>
      <c r="C76" s="555" t="s">
        <v>675</v>
      </c>
      <c r="D76" s="592">
        <v>7</v>
      </c>
      <c r="E76" s="592">
        <v>7</v>
      </c>
      <c r="F76" s="592">
        <v>7</v>
      </c>
      <c r="G76" s="593">
        <v>7</v>
      </c>
      <c r="H76" s="593">
        <v>7</v>
      </c>
      <c r="I76" s="593">
        <v>7</v>
      </c>
      <c r="J76" s="593">
        <v>7</v>
      </c>
      <c r="K76" s="593">
        <v>7</v>
      </c>
      <c r="L76" s="1272">
        <v>7</v>
      </c>
      <c r="M76" s="593"/>
      <c r="N76" s="593"/>
      <c r="O76" s="593"/>
      <c r="P76" s="594">
        <f t="shared" si="4"/>
        <v>63</v>
      </c>
    </row>
    <row r="77" spans="2:16" x14ac:dyDescent="0.2">
      <c r="B77" s="536">
        <v>80117</v>
      </c>
      <c r="C77" s="555" t="s">
        <v>676</v>
      </c>
      <c r="D77" s="592">
        <v>0</v>
      </c>
      <c r="E77" s="592">
        <v>0</v>
      </c>
      <c r="F77" s="592">
        <v>0</v>
      </c>
      <c r="G77" s="593">
        <v>0</v>
      </c>
      <c r="H77" s="593">
        <v>0</v>
      </c>
      <c r="I77" s="593">
        <v>0</v>
      </c>
      <c r="J77" s="593">
        <v>0</v>
      </c>
      <c r="K77" s="593">
        <v>0</v>
      </c>
      <c r="L77" s="1272">
        <v>0</v>
      </c>
      <c r="M77" s="593"/>
      <c r="N77" s="593"/>
      <c r="O77" s="593"/>
      <c r="P77" s="594">
        <f t="shared" si="4"/>
        <v>0</v>
      </c>
    </row>
    <row r="78" spans="2:16" ht="25.5" x14ac:dyDescent="0.2">
      <c r="B78" s="536">
        <v>80118</v>
      </c>
      <c r="C78" s="554" t="s">
        <v>677</v>
      </c>
      <c r="D78" s="592">
        <v>0</v>
      </c>
      <c r="E78" s="592">
        <v>0</v>
      </c>
      <c r="F78" s="592">
        <v>0</v>
      </c>
      <c r="G78" s="593">
        <v>0</v>
      </c>
      <c r="H78" s="593">
        <v>0</v>
      </c>
      <c r="I78" s="593">
        <v>0</v>
      </c>
      <c r="J78" s="593">
        <v>0</v>
      </c>
      <c r="K78" s="593">
        <v>0</v>
      </c>
      <c r="L78" s="1272">
        <v>0</v>
      </c>
      <c r="M78" s="593"/>
      <c r="N78" s="593"/>
      <c r="O78" s="593"/>
      <c r="P78" s="594">
        <f t="shared" si="4"/>
        <v>0</v>
      </c>
    </row>
    <row r="79" spans="2:16" x14ac:dyDescent="0.2">
      <c r="B79" s="536">
        <v>80119</v>
      </c>
      <c r="C79" s="555" t="s">
        <v>678</v>
      </c>
      <c r="D79" s="592">
        <v>0</v>
      </c>
      <c r="E79" s="592">
        <v>0</v>
      </c>
      <c r="F79" s="592">
        <v>0</v>
      </c>
      <c r="G79" s="593">
        <v>0</v>
      </c>
      <c r="H79" s="593">
        <v>0</v>
      </c>
      <c r="I79" s="593">
        <v>0</v>
      </c>
      <c r="J79" s="593">
        <v>0</v>
      </c>
      <c r="K79" s="593">
        <v>0</v>
      </c>
      <c r="L79" s="1272">
        <v>0</v>
      </c>
      <c r="M79" s="593"/>
      <c r="N79" s="593"/>
      <c r="O79" s="593"/>
      <c r="P79" s="594">
        <f t="shared" si="4"/>
        <v>0</v>
      </c>
    </row>
    <row r="80" spans="2:16" x14ac:dyDescent="0.2">
      <c r="B80" s="536">
        <v>80120</v>
      </c>
      <c r="C80" s="554" t="s">
        <v>679</v>
      </c>
      <c r="D80" s="592">
        <v>5</v>
      </c>
      <c r="E80" s="592">
        <v>5</v>
      </c>
      <c r="F80" s="592">
        <v>5</v>
      </c>
      <c r="G80" s="593">
        <v>5</v>
      </c>
      <c r="H80" s="593">
        <v>5</v>
      </c>
      <c r="I80" s="593">
        <v>5</v>
      </c>
      <c r="J80" s="593">
        <v>5</v>
      </c>
      <c r="K80" s="593">
        <v>5</v>
      </c>
      <c r="L80" s="1272">
        <v>5</v>
      </c>
      <c r="M80" s="593"/>
      <c r="N80" s="593"/>
      <c r="O80" s="593"/>
      <c r="P80" s="594">
        <f t="shared" si="4"/>
        <v>45</v>
      </c>
    </row>
    <row r="81" spans="2:16" x14ac:dyDescent="0.2">
      <c r="B81" s="536">
        <v>80121</v>
      </c>
      <c r="C81" s="554" t="s">
        <v>680</v>
      </c>
      <c r="D81" s="592">
        <v>40</v>
      </c>
      <c r="E81" s="592">
        <v>40</v>
      </c>
      <c r="F81" s="592">
        <v>42</v>
      </c>
      <c r="G81" s="593">
        <v>47</v>
      </c>
      <c r="H81" s="593">
        <v>78</v>
      </c>
      <c r="I81" s="593">
        <v>65</v>
      </c>
      <c r="J81" s="593">
        <v>69</v>
      </c>
      <c r="K81" s="593">
        <v>36</v>
      </c>
      <c r="L81" s="1272">
        <v>37</v>
      </c>
      <c r="M81" s="593"/>
      <c r="N81" s="593"/>
      <c r="O81" s="593"/>
      <c r="P81" s="594">
        <f t="shared" si="4"/>
        <v>454</v>
      </c>
    </row>
    <row r="82" spans="2:16" x14ac:dyDescent="0.2">
      <c r="B82" s="536">
        <v>80122</v>
      </c>
      <c r="C82" s="555" t="s">
        <v>681</v>
      </c>
      <c r="D82" s="592">
        <v>202</v>
      </c>
      <c r="E82" s="592">
        <v>139</v>
      </c>
      <c r="F82" s="592">
        <v>136</v>
      </c>
      <c r="G82" s="593">
        <v>178</v>
      </c>
      <c r="H82" s="593">
        <v>136</v>
      </c>
      <c r="I82" s="593">
        <v>130</v>
      </c>
      <c r="J82" s="593">
        <v>167</v>
      </c>
      <c r="K82" s="593">
        <v>144</v>
      </c>
      <c r="L82" s="1272">
        <v>157</v>
      </c>
      <c r="M82" s="593"/>
      <c r="N82" s="593"/>
      <c r="O82" s="593"/>
      <c r="P82" s="594">
        <f t="shared" si="4"/>
        <v>1389</v>
      </c>
    </row>
    <row r="83" spans="2:16" x14ac:dyDescent="0.2">
      <c r="B83" s="536">
        <v>80124</v>
      </c>
      <c r="C83" s="554" t="s">
        <v>683</v>
      </c>
      <c r="D83" s="592">
        <v>2</v>
      </c>
      <c r="E83" s="592">
        <v>2</v>
      </c>
      <c r="F83" s="592">
        <v>2</v>
      </c>
      <c r="G83" s="593">
        <v>2</v>
      </c>
      <c r="H83" s="593">
        <v>2</v>
      </c>
      <c r="I83" s="593">
        <v>0</v>
      </c>
      <c r="J83" s="593">
        <v>0</v>
      </c>
      <c r="K83" s="593">
        <v>0</v>
      </c>
      <c r="L83" s="1272">
        <v>0</v>
      </c>
      <c r="M83" s="593"/>
      <c r="N83" s="593"/>
      <c r="O83" s="593"/>
      <c r="P83" s="594">
        <f t="shared" si="4"/>
        <v>10</v>
      </c>
    </row>
    <row r="84" spans="2:16" x14ac:dyDescent="0.2">
      <c r="B84" s="536">
        <v>80125</v>
      </c>
      <c r="C84" s="554" t="s">
        <v>685</v>
      </c>
      <c r="D84" s="592">
        <v>12</v>
      </c>
      <c r="E84" s="592">
        <v>12</v>
      </c>
      <c r="F84" s="592">
        <v>11</v>
      </c>
      <c r="G84" s="593">
        <v>10</v>
      </c>
      <c r="H84" s="593">
        <v>10</v>
      </c>
      <c r="I84" s="593">
        <v>10</v>
      </c>
      <c r="J84" s="593">
        <v>22</v>
      </c>
      <c r="K84" s="593">
        <v>0</v>
      </c>
      <c r="L84" s="1272">
        <v>0</v>
      </c>
      <c r="M84" s="593"/>
      <c r="N84" s="593"/>
      <c r="O84" s="593"/>
      <c r="P84" s="594">
        <f t="shared" si="4"/>
        <v>87</v>
      </c>
    </row>
    <row r="85" spans="2:16" x14ac:dyDescent="0.2">
      <c r="B85" s="536">
        <v>80126</v>
      </c>
      <c r="C85" s="555" t="s">
        <v>687</v>
      </c>
      <c r="D85" s="592">
        <v>0</v>
      </c>
      <c r="E85" s="592">
        <v>0</v>
      </c>
      <c r="F85" s="592">
        <v>0</v>
      </c>
      <c r="G85" s="593">
        <v>0</v>
      </c>
      <c r="H85" s="593">
        <v>0</v>
      </c>
      <c r="I85" s="593">
        <v>0</v>
      </c>
      <c r="J85" s="593">
        <v>0</v>
      </c>
      <c r="K85" s="593">
        <v>0</v>
      </c>
      <c r="L85" s="1272">
        <v>0</v>
      </c>
      <c r="M85" s="593"/>
      <c r="N85" s="593"/>
      <c r="O85" s="593"/>
      <c r="P85" s="594">
        <f t="shared" si="4"/>
        <v>0</v>
      </c>
    </row>
    <row r="86" spans="2:16" x14ac:dyDescent="0.2">
      <c r="B86" s="536">
        <v>80127</v>
      </c>
      <c r="C86" s="554" t="s">
        <v>692</v>
      </c>
      <c r="D86" s="592">
        <v>622</v>
      </c>
      <c r="E86" s="592">
        <v>560</v>
      </c>
      <c r="F86" s="592">
        <v>657</v>
      </c>
      <c r="G86" s="593">
        <v>697</v>
      </c>
      <c r="H86" s="593">
        <v>801</v>
      </c>
      <c r="I86" s="593">
        <v>669</v>
      </c>
      <c r="J86" s="593">
        <v>624</v>
      </c>
      <c r="K86" s="593">
        <v>716</v>
      </c>
      <c r="L86" s="1272">
        <v>967</v>
      </c>
      <c r="M86" s="593"/>
      <c r="N86" s="593"/>
      <c r="O86" s="593"/>
      <c r="P86" s="594">
        <f t="shared" si="4"/>
        <v>6313</v>
      </c>
    </row>
    <row r="87" spans="2:16" x14ac:dyDescent="0.2">
      <c r="B87" s="536">
        <v>80128</v>
      </c>
      <c r="C87" s="554" t="s">
        <v>693</v>
      </c>
      <c r="D87" s="592">
        <v>18</v>
      </c>
      <c r="E87" s="592">
        <v>18</v>
      </c>
      <c r="F87" s="592">
        <v>22</v>
      </c>
      <c r="G87" s="593">
        <v>22</v>
      </c>
      <c r="H87" s="593">
        <v>20</v>
      </c>
      <c r="I87" s="593">
        <v>20</v>
      </c>
      <c r="J87" s="593">
        <v>8</v>
      </c>
      <c r="K87" s="593">
        <v>8</v>
      </c>
      <c r="L87" s="1272">
        <v>92</v>
      </c>
      <c r="M87" s="593"/>
      <c r="N87" s="593"/>
      <c r="O87" s="593"/>
      <c r="P87" s="594">
        <f t="shared" si="4"/>
        <v>228</v>
      </c>
    </row>
    <row r="88" spans="2:16" x14ac:dyDescent="0.2">
      <c r="B88" s="536">
        <v>80129</v>
      </c>
      <c r="C88" s="554" t="s">
        <v>694</v>
      </c>
      <c r="D88" s="592">
        <v>363</v>
      </c>
      <c r="E88" s="592">
        <v>316</v>
      </c>
      <c r="F88" s="592">
        <v>329</v>
      </c>
      <c r="G88" s="593">
        <v>321</v>
      </c>
      <c r="H88" s="593">
        <v>336</v>
      </c>
      <c r="I88" s="593">
        <v>328</v>
      </c>
      <c r="J88" s="593">
        <v>372</v>
      </c>
      <c r="K88" s="593">
        <v>329</v>
      </c>
      <c r="L88" s="1272">
        <v>323</v>
      </c>
      <c r="M88" s="593"/>
      <c r="N88" s="593"/>
      <c r="O88" s="593"/>
      <c r="P88" s="594">
        <f t="shared" si="4"/>
        <v>3017</v>
      </c>
    </row>
    <row r="89" spans="2:16" x14ac:dyDescent="0.2">
      <c r="B89" s="536">
        <v>80130</v>
      </c>
      <c r="C89" s="554" t="s">
        <v>689</v>
      </c>
      <c r="D89" s="592">
        <v>5</v>
      </c>
      <c r="E89" s="592">
        <v>5</v>
      </c>
      <c r="F89" s="592">
        <v>5</v>
      </c>
      <c r="G89" s="593">
        <v>5</v>
      </c>
      <c r="H89" s="593">
        <v>5</v>
      </c>
      <c r="I89" s="593">
        <v>0</v>
      </c>
      <c r="J89" s="593">
        <v>0</v>
      </c>
      <c r="K89" s="593">
        <v>0</v>
      </c>
      <c r="L89" s="1272">
        <v>0</v>
      </c>
      <c r="M89" s="593"/>
      <c r="N89" s="593"/>
      <c r="O89" s="593"/>
      <c r="P89" s="594">
        <f t="shared" si="4"/>
        <v>25</v>
      </c>
    </row>
    <row r="90" spans="2:16" x14ac:dyDescent="0.2">
      <c r="B90" s="536">
        <v>80131</v>
      </c>
      <c r="C90" s="555" t="s">
        <v>697</v>
      </c>
      <c r="D90" s="592">
        <v>18</v>
      </c>
      <c r="E90" s="592">
        <v>18</v>
      </c>
      <c r="F90" s="592">
        <v>32</v>
      </c>
      <c r="G90" s="593">
        <v>48</v>
      </c>
      <c r="H90" s="593">
        <v>33</v>
      </c>
      <c r="I90" s="593">
        <v>25</v>
      </c>
      <c r="J90" s="593">
        <v>23</v>
      </c>
      <c r="K90" s="593">
        <v>22</v>
      </c>
      <c r="L90" s="1272">
        <v>75</v>
      </c>
      <c r="M90" s="593"/>
      <c r="N90" s="593"/>
      <c r="O90" s="593"/>
      <c r="P90" s="594">
        <f t="shared" si="4"/>
        <v>294</v>
      </c>
    </row>
    <row r="91" spans="2:16" x14ac:dyDescent="0.2">
      <c r="B91" s="536">
        <v>80132</v>
      </c>
      <c r="C91" s="555" t="s">
        <v>698</v>
      </c>
      <c r="D91" s="592">
        <v>0</v>
      </c>
      <c r="E91" s="592">
        <v>0</v>
      </c>
      <c r="F91" s="592">
        <v>0</v>
      </c>
      <c r="G91" s="593">
        <v>0</v>
      </c>
      <c r="H91" s="593">
        <v>0</v>
      </c>
      <c r="I91" s="593">
        <v>0</v>
      </c>
      <c r="J91" s="593">
        <v>0</v>
      </c>
      <c r="K91" s="593">
        <v>0</v>
      </c>
      <c r="L91" s="1272">
        <v>0</v>
      </c>
      <c r="M91" s="593"/>
      <c r="N91" s="593"/>
      <c r="O91" s="593"/>
      <c r="P91" s="594">
        <f t="shared" si="4"/>
        <v>0</v>
      </c>
    </row>
    <row r="92" spans="2:16" x14ac:dyDescent="0.2">
      <c r="B92" s="536">
        <v>80133</v>
      </c>
      <c r="C92" s="555" t="s">
        <v>695</v>
      </c>
      <c r="D92" s="592">
        <v>736</v>
      </c>
      <c r="E92" s="592">
        <v>749</v>
      </c>
      <c r="F92" s="592">
        <v>788</v>
      </c>
      <c r="G92" s="593">
        <v>744</v>
      </c>
      <c r="H92" s="593">
        <v>914</v>
      </c>
      <c r="I92" s="593">
        <v>918</v>
      </c>
      <c r="J92" s="593">
        <v>525</v>
      </c>
      <c r="K92" s="593">
        <v>598</v>
      </c>
      <c r="L92" s="1272">
        <v>1062</v>
      </c>
      <c r="M92" s="593"/>
      <c r="N92" s="593"/>
      <c r="O92" s="593"/>
      <c r="P92" s="594">
        <f t="shared" si="4"/>
        <v>7034</v>
      </c>
    </row>
    <row r="93" spans="2:16" x14ac:dyDescent="0.2">
      <c r="B93" s="536">
        <v>95010</v>
      </c>
      <c r="C93" s="555" t="s">
        <v>956</v>
      </c>
      <c r="D93" s="592">
        <v>23</v>
      </c>
      <c r="E93" s="592">
        <v>20</v>
      </c>
      <c r="F93" s="592">
        <v>20</v>
      </c>
      <c r="G93" s="593">
        <v>22</v>
      </c>
      <c r="H93" s="593">
        <v>22</v>
      </c>
      <c r="I93" s="593">
        <v>22</v>
      </c>
      <c r="J93" s="593">
        <v>0</v>
      </c>
      <c r="K93" s="593">
        <v>0</v>
      </c>
      <c r="L93" s="1272">
        <v>0</v>
      </c>
      <c r="M93" s="593"/>
      <c r="N93" s="593"/>
      <c r="O93" s="593"/>
      <c r="P93" s="594"/>
    </row>
    <row r="94" spans="2:16" x14ac:dyDescent="0.2">
      <c r="B94" s="536">
        <v>95016</v>
      </c>
      <c r="C94" s="555" t="s">
        <v>787</v>
      </c>
      <c r="D94" s="592">
        <v>3</v>
      </c>
      <c r="E94" s="592">
        <v>3</v>
      </c>
      <c r="F94" s="592">
        <v>3</v>
      </c>
      <c r="G94" s="593">
        <v>3</v>
      </c>
      <c r="H94" s="593">
        <v>3</v>
      </c>
      <c r="I94" s="593">
        <v>3</v>
      </c>
      <c r="J94" s="593">
        <v>0</v>
      </c>
      <c r="K94" s="593">
        <v>0</v>
      </c>
      <c r="L94" s="1272">
        <v>0</v>
      </c>
      <c r="M94" s="593"/>
      <c r="N94" s="593"/>
      <c r="O94" s="593"/>
      <c r="P94" s="594">
        <f t="shared" si="4"/>
        <v>18</v>
      </c>
    </row>
    <row r="95" spans="2:16" x14ac:dyDescent="0.2">
      <c r="B95" s="536">
        <v>95017</v>
      </c>
      <c r="C95" s="555" t="s">
        <v>781</v>
      </c>
      <c r="D95" s="592">
        <v>7</v>
      </c>
      <c r="E95" s="592">
        <v>7</v>
      </c>
      <c r="F95" s="592">
        <v>12</v>
      </c>
      <c r="G95" s="593">
        <v>8</v>
      </c>
      <c r="H95" s="593">
        <v>7</v>
      </c>
      <c r="I95" s="593">
        <v>7</v>
      </c>
      <c r="J95" s="593">
        <v>0</v>
      </c>
      <c r="K95" s="593">
        <v>0</v>
      </c>
      <c r="L95" s="1272">
        <v>0</v>
      </c>
      <c r="M95" s="593"/>
      <c r="N95" s="593"/>
      <c r="O95" s="593"/>
      <c r="P95" s="594">
        <f t="shared" si="4"/>
        <v>48</v>
      </c>
    </row>
    <row r="96" spans="2:16" x14ac:dyDescent="0.2">
      <c r="B96" s="536">
        <v>95019</v>
      </c>
      <c r="C96" s="555" t="s">
        <v>782</v>
      </c>
      <c r="D96" s="592">
        <v>5</v>
      </c>
      <c r="E96" s="592">
        <v>5</v>
      </c>
      <c r="F96" s="592">
        <v>5</v>
      </c>
      <c r="G96" s="593">
        <v>5</v>
      </c>
      <c r="H96" s="593">
        <v>5</v>
      </c>
      <c r="I96" s="593">
        <v>5</v>
      </c>
      <c r="J96" s="593">
        <v>4</v>
      </c>
      <c r="K96" s="593">
        <v>4</v>
      </c>
      <c r="L96" s="1272">
        <v>4</v>
      </c>
      <c r="M96" s="593"/>
      <c r="N96" s="593"/>
      <c r="O96" s="593"/>
      <c r="P96" s="594">
        <f t="shared" si="4"/>
        <v>42</v>
      </c>
    </row>
    <row r="97" spans="2:16" x14ac:dyDescent="0.2">
      <c r="B97" s="536">
        <v>95020</v>
      </c>
      <c r="C97" s="555" t="s">
        <v>783</v>
      </c>
      <c r="D97" s="592">
        <v>5</v>
      </c>
      <c r="E97" s="592">
        <v>5</v>
      </c>
      <c r="F97" s="592">
        <v>5</v>
      </c>
      <c r="G97" s="593">
        <v>5</v>
      </c>
      <c r="H97" s="593">
        <v>5</v>
      </c>
      <c r="I97" s="593">
        <v>5</v>
      </c>
      <c r="J97" s="593">
        <v>5</v>
      </c>
      <c r="K97" s="593">
        <v>6</v>
      </c>
      <c r="L97" s="1272">
        <v>5</v>
      </c>
      <c r="M97" s="593"/>
      <c r="N97" s="593"/>
      <c r="O97" s="593"/>
      <c r="P97" s="594">
        <f t="shared" si="4"/>
        <v>46</v>
      </c>
    </row>
    <row r="98" spans="2:16" x14ac:dyDescent="0.2">
      <c r="B98" s="536">
        <v>95022</v>
      </c>
      <c r="C98" s="555" t="s">
        <v>786</v>
      </c>
      <c r="D98" s="592">
        <v>17</v>
      </c>
      <c r="E98" s="592">
        <v>17</v>
      </c>
      <c r="F98" s="592">
        <v>17</v>
      </c>
      <c r="G98" s="593">
        <v>17</v>
      </c>
      <c r="H98" s="593">
        <v>17</v>
      </c>
      <c r="I98" s="593">
        <v>17</v>
      </c>
      <c r="J98" s="593">
        <v>18</v>
      </c>
      <c r="K98" s="593">
        <v>18</v>
      </c>
      <c r="L98" s="1272">
        <v>18</v>
      </c>
      <c r="M98" s="593"/>
      <c r="N98" s="593"/>
      <c r="O98" s="593"/>
      <c r="P98" s="594">
        <f t="shared" si="4"/>
        <v>156</v>
      </c>
    </row>
    <row r="99" spans="2:16" x14ac:dyDescent="0.2">
      <c r="B99" s="536">
        <v>95026</v>
      </c>
      <c r="C99" s="555" t="s">
        <v>784</v>
      </c>
      <c r="D99" s="592">
        <v>0</v>
      </c>
      <c r="E99" s="592">
        <v>0</v>
      </c>
      <c r="F99" s="592">
        <v>0</v>
      </c>
      <c r="G99" s="593">
        <v>0</v>
      </c>
      <c r="H99" s="593">
        <v>0</v>
      </c>
      <c r="I99" s="593">
        <v>0</v>
      </c>
      <c r="J99" s="593">
        <v>0</v>
      </c>
      <c r="K99" s="593">
        <v>0</v>
      </c>
      <c r="L99" s="1272">
        <v>0</v>
      </c>
      <c r="M99" s="593"/>
      <c r="N99" s="593"/>
      <c r="O99" s="593"/>
      <c r="P99" s="594">
        <f t="shared" si="4"/>
        <v>0</v>
      </c>
    </row>
    <row r="100" spans="2:16" x14ac:dyDescent="0.2">
      <c r="B100" s="536">
        <v>95030</v>
      </c>
      <c r="C100" s="555" t="s">
        <v>684</v>
      </c>
      <c r="D100" s="592">
        <v>0</v>
      </c>
      <c r="E100" s="592">
        <v>0</v>
      </c>
      <c r="F100" s="592">
        <v>0</v>
      </c>
      <c r="G100" s="593">
        <v>0</v>
      </c>
      <c r="H100" s="593">
        <v>0</v>
      </c>
      <c r="I100" s="593">
        <v>0</v>
      </c>
      <c r="J100" s="593">
        <v>0</v>
      </c>
      <c r="K100" s="593">
        <v>0</v>
      </c>
      <c r="L100" s="1272">
        <v>0</v>
      </c>
      <c r="M100" s="593"/>
      <c r="N100" s="593"/>
      <c r="O100" s="593"/>
      <c r="P100" s="594">
        <f t="shared" si="4"/>
        <v>0</v>
      </c>
    </row>
    <row r="101" spans="2:16" x14ac:dyDescent="0.2">
      <c r="B101" s="536">
        <v>95043</v>
      </c>
      <c r="C101" s="555" t="s">
        <v>850</v>
      </c>
      <c r="D101" s="592">
        <v>0</v>
      </c>
      <c r="E101" s="592">
        <v>0</v>
      </c>
      <c r="F101" s="592">
        <v>0</v>
      </c>
      <c r="G101" s="593">
        <v>322</v>
      </c>
      <c r="H101" s="593">
        <v>0</v>
      </c>
      <c r="I101" s="593">
        <v>0</v>
      </c>
      <c r="J101" s="593">
        <v>0</v>
      </c>
      <c r="K101" s="593">
        <v>0</v>
      </c>
      <c r="L101" s="1272">
        <v>0</v>
      </c>
      <c r="M101" s="593"/>
      <c r="N101" s="593"/>
      <c r="O101" s="593"/>
      <c r="P101" s="594">
        <f t="shared" si="4"/>
        <v>322</v>
      </c>
    </row>
    <row r="102" spans="2:16" x14ac:dyDescent="0.2">
      <c r="B102" s="536">
        <v>95050</v>
      </c>
      <c r="C102" s="554" t="s">
        <v>777</v>
      </c>
      <c r="D102" s="592">
        <v>3</v>
      </c>
      <c r="E102" s="592">
        <v>2</v>
      </c>
      <c r="F102" s="592">
        <v>5</v>
      </c>
      <c r="G102" s="593">
        <v>3</v>
      </c>
      <c r="H102" s="593">
        <v>3</v>
      </c>
      <c r="I102" s="593">
        <v>3</v>
      </c>
      <c r="J102" s="593">
        <v>0</v>
      </c>
      <c r="K102" s="593">
        <v>0</v>
      </c>
      <c r="L102" s="1272">
        <v>0</v>
      </c>
      <c r="M102" s="593"/>
      <c r="N102" s="593"/>
      <c r="O102" s="593"/>
      <c r="P102" s="594">
        <f t="shared" si="4"/>
        <v>19</v>
      </c>
    </row>
    <row r="103" spans="2:16" x14ac:dyDescent="0.2">
      <c r="B103" s="536">
        <v>95053</v>
      </c>
      <c r="C103" s="554" t="s">
        <v>957</v>
      </c>
      <c r="D103" s="592">
        <v>14984</v>
      </c>
      <c r="E103" s="592">
        <v>14762</v>
      </c>
      <c r="F103" s="592">
        <v>15046</v>
      </c>
      <c r="G103" s="593">
        <v>17250</v>
      </c>
      <c r="H103" s="593">
        <v>18101</v>
      </c>
      <c r="I103" s="593">
        <v>17280</v>
      </c>
      <c r="J103" s="593">
        <v>16170</v>
      </c>
      <c r="K103" s="593">
        <v>0</v>
      </c>
      <c r="L103" s="1272">
        <v>0</v>
      </c>
      <c r="M103" s="593"/>
      <c r="N103" s="593"/>
      <c r="O103" s="593"/>
      <c r="P103" s="594"/>
    </row>
    <row r="104" spans="2:16" x14ac:dyDescent="0.2">
      <c r="B104" s="536">
        <v>95062</v>
      </c>
      <c r="C104" s="554" t="s">
        <v>780</v>
      </c>
      <c r="D104" s="592">
        <v>5</v>
      </c>
      <c r="E104" s="592">
        <v>5</v>
      </c>
      <c r="F104" s="592">
        <v>5</v>
      </c>
      <c r="G104" s="593">
        <v>8</v>
      </c>
      <c r="H104" s="593">
        <v>20</v>
      </c>
      <c r="I104" s="593">
        <v>0</v>
      </c>
      <c r="J104" s="593">
        <v>0</v>
      </c>
      <c r="K104" s="593">
        <v>0</v>
      </c>
      <c r="L104" s="1272">
        <v>0</v>
      </c>
      <c r="M104" s="593"/>
      <c r="N104" s="593"/>
      <c r="O104" s="593"/>
      <c r="P104" s="594">
        <f t="shared" si="4"/>
        <v>43</v>
      </c>
    </row>
    <row r="105" spans="2:16" x14ac:dyDescent="0.2">
      <c r="B105" s="536">
        <v>95081</v>
      </c>
      <c r="C105" s="554" t="s">
        <v>667</v>
      </c>
      <c r="D105" s="592">
        <v>0</v>
      </c>
      <c r="E105" s="592">
        <v>0</v>
      </c>
      <c r="F105" s="592">
        <v>0</v>
      </c>
      <c r="G105" s="593">
        <v>0</v>
      </c>
      <c r="H105" s="593">
        <v>0</v>
      </c>
      <c r="I105" s="593">
        <v>0</v>
      </c>
      <c r="J105" s="593">
        <v>0</v>
      </c>
      <c r="K105" s="593">
        <v>0</v>
      </c>
      <c r="L105" s="1272">
        <v>0</v>
      </c>
      <c r="M105" s="593"/>
      <c r="N105" s="593"/>
      <c r="O105" s="593"/>
      <c r="P105" s="594">
        <f t="shared" si="4"/>
        <v>0</v>
      </c>
    </row>
    <row r="106" spans="2:16" x14ac:dyDescent="0.2">
      <c r="B106" s="536">
        <v>95082</v>
      </c>
      <c r="C106" s="554" t="s">
        <v>665</v>
      </c>
      <c r="D106" s="605">
        <v>0</v>
      </c>
      <c r="E106" s="605">
        <v>0</v>
      </c>
      <c r="F106" s="605">
        <v>0</v>
      </c>
      <c r="G106" s="593">
        <v>0</v>
      </c>
      <c r="H106" s="593">
        <v>0</v>
      </c>
      <c r="I106" s="593">
        <v>0</v>
      </c>
      <c r="J106" s="593">
        <v>0</v>
      </c>
      <c r="K106" s="593">
        <v>0</v>
      </c>
      <c r="L106" s="1272">
        <v>0</v>
      </c>
      <c r="M106" s="606"/>
      <c r="N106" s="606"/>
      <c r="O106" s="606"/>
      <c r="P106" s="594">
        <f t="shared" si="4"/>
        <v>0</v>
      </c>
    </row>
    <row r="107" spans="2:16" x14ac:dyDescent="0.2">
      <c r="B107" s="536">
        <v>95108</v>
      </c>
      <c r="C107" s="554" t="s">
        <v>686</v>
      </c>
      <c r="D107" s="592">
        <v>3</v>
      </c>
      <c r="E107" s="592">
        <v>3</v>
      </c>
      <c r="F107" s="592">
        <v>3</v>
      </c>
      <c r="G107" s="593">
        <v>3</v>
      </c>
      <c r="H107" s="593">
        <v>3</v>
      </c>
      <c r="I107" s="593">
        <v>3</v>
      </c>
      <c r="J107" s="593">
        <v>4</v>
      </c>
      <c r="K107" s="593">
        <v>4</v>
      </c>
      <c r="L107" s="1272">
        <v>4</v>
      </c>
      <c r="M107" s="593"/>
      <c r="N107" s="593"/>
      <c r="O107" s="593"/>
      <c r="P107" s="594">
        <f t="shared" si="4"/>
        <v>30</v>
      </c>
    </row>
    <row r="108" spans="2:16" x14ac:dyDescent="0.2">
      <c r="B108" s="536">
        <v>95115</v>
      </c>
      <c r="C108" s="554" t="s">
        <v>779</v>
      </c>
      <c r="D108" s="592">
        <v>10</v>
      </c>
      <c r="E108" s="592">
        <v>10</v>
      </c>
      <c r="F108" s="592">
        <v>10</v>
      </c>
      <c r="G108" s="593">
        <v>10</v>
      </c>
      <c r="H108" s="593">
        <v>2</v>
      </c>
      <c r="I108" s="593">
        <v>10</v>
      </c>
      <c r="J108" s="593">
        <v>0</v>
      </c>
      <c r="K108" s="593">
        <v>22</v>
      </c>
      <c r="L108" s="1272">
        <v>11</v>
      </c>
      <c r="M108" s="593"/>
      <c r="N108" s="593"/>
      <c r="O108" s="593"/>
      <c r="P108" s="594">
        <f t="shared" si="4"/>
        <v>85</v>
      </c>
    </row>
    <row r="109" spans="2:16" x14ac:dyDescent="0.2">
      <c r="B109" s="536">
        <v>95119</v>
      </c>
      <c r="C109" s="561" t="s">
        <v>867</v>
      </c>
      <c r="D109" s="592">
        <v>5</v>
      </c>
      <c r="E109" s="592">
        <v>5</v>
      </c>
      <c r="F109" s="592">
        <v>5</v>
      </c>
      <c r="G109" s="593">
        <v>5</v>
      </c>
      <c r="H109" s="593">
        <v>5</v>
      </c>
      <c r="I109" s="593">
        <v>5</v>
      </c>
      <c r="J109" s="593">
        <v>0</v>
      </c>
      <c r="K109" s="593">
        <v>7</v>
      </c>
      <c r="L109" s="1272">
        <v>4</v>
      </c>
      <c r="M109" s="593"/>
      <c r="N109" s="593"/>
      <c r="O109" s="593"/>
      <c r="P109" s="594">
        <f t="shared" si="4"/>
        <v>41</v>
      </c>
    </row>
    <row r="110" spans="2:16" x14ac:dyDescent="0.2">
      <c r="B110" s="536">
        <v>95121</v>
      </c>
      <c r="C110" s="554" t="s">
        <v>851</v>
      </c>
      <c r="D110" s="592">
        <v>2</v>
      </c>
      <c r="E110" s="592">
        <v>2</v>
      </c>
      <c r="F110" s="592">
        <v>7</v>
      </c>
      <c r="G110" s="593">
        <v>10</v>
      </c>
      <c r="H110" s="593">
        <v>5</v>
      </c>
      <c r="I110" s="593">
        <v>5</v>
      </c>
      <c r="J110" s="593">
        <v>0</v>
      </c>
      <c r="K110" s="593">
        <v>14</v>
      </c>
      <c r="L110" s="1272">
        <v>0</v>
      </c>
      <c r="M110" s="593"/>
      <c r="N110" s="593"/>
      <c r="O110" s="593"/>
      <c r="P110" s="594">
        <f t="shared" si="4"/>
        <v>45</v>
      </c>
    </row>
    <row r="111" spans="2:16" x14ac:dyDescent="0.2">
      <c r="B111" s="536">
        <v>95132</v>
      </c>
      <c r="C111" s="554" t="s">
        <v>778</v>
      </c>
      <c r="D111" s="592">
        <v>75</v>
      </c>
      <c r="E111" s="592">
        <v>33</v>
      </c>
      <c r="F111" s="592">
        <v>33</v>
      </c>
      <c r="G111" s="593">
        <v>33</v>
      </c>
      <c r="H111" s="593">
        <v>33</v>
      </c>
      <c r="I111" s="593">
        <v>33</v>
      </c>
      <c r="J111" s="593">
        <v>0</v>
      </c>
      <c r="K111" s="593">
        <v>0</v>
      </c>
      <c r="L111" s="1272">
        <v>39</v>
      </c>
      <c r="M111" s="593"/>
      <c r="N111" s="593"/>
      <c r="O111" s="593"/>
      <c r="P111" s="594">
        <f t="shared" si="4"/>
        <v>279</v>
      </c>
    </row>
    <row r="112" spans="2:16" x14ac:dyDescent="0.2">
      <c r="B112" s="536">
        <v>95152</v>
      </c>
      <c r="C112" s="542" t="s">
        <v>696</v>
      </c>
      <c r="D112" s="592">
        <v>51</v>
      </c>
      <c r="E112" s="592">
        <v>54</v>
      </c>
      <c r="F112" s="592">
        <v>61</v>
      </c>
      <c r="G112" s="593">
        <v>41</v>
      </c>
      <c r="H112" s="593">
        <v>59</v>
      </c>
      <c r="I112" s="593">
        <v>51</v>
      </c>
      <c r="J112" s="593">
        <v>61</v>
      </c>
      <c r="K112" s="593">
        <v>51</v>
      </c>
      <c r="L112" s="1272">
        <v>53</v>
      </c>
      <c r="M112" s="593"/>
      <c r="N112" s="593"/>
      <c r="O112" s="593"/>
      <c r="P112" s="594">
        <f t="shared" si="4"/>
        <v>482</v>
      </c>
    </row>
    <row r="113" spans="2:17" x14ac:dyDescent="0.2">
      <c r="B113" s="536">
        <v>95160</v>
      </c>
      <c r="C113" s="554" t="s">
        <v>663</v>
      </c>
      <c r="D113" s="592">
        <v>0</v>
      </c>
      <c r="E113" s="592">
        <v>0</v>
      </c>
      <c r="F113" s="592">
        <v>0</v>
      </c>
      <c r="G113" s="593">
        <v>0</v>
      </c>
      <c r="H113" s="593">
        <v>0</v>
      </c>
      <c r="I113" s="593">
        <v>0</v>
      </c>
      <c r="J113" s="593">
        <v>0</v>
      </c>
      <c r="K113" s="593">
        <v>0</v>
      </c>
      <c r="L113" s="1272">
        <v>0</v>
      </c>
      <c r="M113" s="593"/>
      <c r="N113" s="593"/>
      <c r="O113" s="593"/>
      <c r="P113" s="594">
        <f t="shared" si="4"/>
        <v>0</v>
      </c>
    </row>
    <row r="114" spans="2:17" x14ac:dyDescent="0.2">
      <c r="B114" s="536">
        <v>95164</v>
      </c>
      <c r="C114" s="555" t="s">
        <v>785</v>
      </c>
      <c r="D114" s="592">
        <v>3</v>
      </c>
      <c r="E114" s="592">
        <v>3</v>
      </c>
      <c r="F114" s="592">
        <v>0</v>
      </c>
      <c r="G114" s="593">
        <v>0</v>
      </c>
      <c r="H114" s="593">
        <v>0</v>
      </c>
      <c r="I114" s="593">
        <v>0</v>
      </c>
      <c r="J114" s="593">
        <v>0</v>
      </c>
      <c r="K114" s="593">
        <v>0</v>
      </c>
      <c r="L114" s="1272">
        <v>0</v>
      </c>
      <c r="M114" s="593"/>
      <c r="N114" s="593"/>
      <c r="O114" s="593"/>
      <c r="P114" s="594">
        <f t="shared" si="4"/>
        <v>6</v>
      </c>
    </row>
    <row r="115" spans="2:17" s="577" customFormat="1" x14ac:dyDescent="0.2">
      <c r="B115" s="536"/>
      <c r="C115" s="548" t="s">
        <v>744</v>
      </c>
      <c r="D115" s="598">
        <f>SUM(D17:D114)</f>
        <v>72698</v>
      </c>
      <c r="E115" s="598">
        <f t="shared" ref="E115:O115" si="5">SUM(E17:E114)</f>
        <v>74693</v>
      </c>
      <c r="F115" s="598">
        <f t="shared" si="5"/>
        <v>81347</v>
      </c>
      <c r="G115" s="599">
        <f t="shared" si="5"/>
        <v>96185</v>
      </c>
      <c r="H115" s="599">
        <f t="shared" si="5"/>
        <v>88989</v>
      </c>
      <c r="I115" s="599">
        <f t="shared" si="5"/>
        <v>88472</v>
      </c>
      <c r="J115" s="599">
        <f t="shared" si="5"/>
        <v>74942</v>
      </c>
      <c r="K115" s="599">
        <f t="shared" si="5"/>
        <v>58118</v>
      </c>
      <c r="L115" s="1274">
        <f t="shared" ref="L115" si="6">SUM(L17:L114)</f>
        <v>78232</v>
      </c>
      <c r="M115" s="599">
        <f t="shared" si="5"/>
        <v>0</v>
      </c>
      <c r="N115" s="599">
        <f t="shared" si="5"/>
        <v>0</v>
      </c>
      <c r="O115" s="599">
        <f t="shared" si="5"/>
        <v>0</v>
      </c>
      <c r="P115" s="600">
        <f t="shared" si="4"/>
        <v>713676</v>
      </c>
      <c r="Q115" s="576"/>
    </row>
    <row r="116" spans="2:17" x14ac:dyDescent="0.2">
      <c r="B116" s="536">
        <v>30501</v>
      </c>
      <c r="C116" s="567" t="s">
        <v>746</v>
      </c>
      <c r="D116" s="589">
        <v>22718</v>
      </c>
      <c r="E116" s="589">
        <v>19824</v>
      </c>
      <c r="F116" s="589">
        <v>21154</v>
      </c>
      <c r="G116" s="590">
        <v>21298</v>
      </c>
      <c r="H116" s="590">
        <v>38423</v>
      </c>
      <c r="I116" s="590">
        <v>29711</v>
      </c>
      <c r="J116" s="590">
        <v>26582</v>
      </c>
      <c r="K116" s="590">
        <v>17914</v>
      </c>
      <c r="L116" s="1271">
        <v>24473</v>
      </c>
      <c r="M116" s="590"/>
      <c r="N116" s="590"/>
      <c r="O116" s="590"/>
      <c r="P116" s="591">
        <f t="shared" si="4"/>
        <v>222097</v>
      </c>
    </row>
    <row r="117" spans="2:17" x14ac:dyDescent="0.2">
      <c r="B117" s="536">
        <v>30502</v>
      </c>
      <c r="C117" s="568" t="s">
        <v>745</v>
      </c>
      <c r="D117" s="595">
        <v>19652</v>
      </c>
      <c r="E117" s="595">
        <v>19622</v>
      </c>
      <c r="F117" s="595">
        <v>19502</v>
      </c>
      <c r="G117" s="596">
        <v>19661</v>
      </c>
      <c r="H117" s="596">
        <v>17992</v>
      </c>
      <c r="I117" s="596">
        <v>18533</v>
      </c>
      <c r="J117" s="596">
        <v>19802</v>
      </c>
      <c r="K117" s="596">
        <v>23285</v>
      </c>
      <c r="L117" s="1273">
        <v>23786</v>
      </c>
      <c r="M117" s="596"/>
      <c r="N117" s="596"/>
      <c r="O117" s="596"/>
      <c r="P117" s="597">
        <f t="shared" si="4"/>
        <v>181835</v>
      </c>
    </row>
    <row r="118" spans="2:17" s="577" customFormat="1" x14ac:dyDescent="0.2">
      <c r="B118" s="536"/>
      <c r="C118" s="548" t="s">
        <v>747</v>
      </c>
      <c r="D118" s="598">
        <f>SUM(D116:D117)</f>
        <v>42370</v>
      </c>
      <c r="E118" s="598">
        <f t="shared" ref="E118:O118" si="7">SUM(E116:E117)</f>
        <v>39446</v>
      </c>
      <c r="F118" s="598">
        <f t="shared" si="7"/>
        <v>40656</v>
      </c>
      <c r="G118" s="599">
        <f t="shared" si="7"/>
        <v>40959</v>
      </c>
      <c r="H118" s="599">
        <f t="shared" si="7"/>
        <v>56415</v>
      </c>
      <c r="I118" s="599">
        <f t="shared" si="7"/>
        <v>48244</v>
      </c>
      <c r="J118" s="599">
        <f t="shared" si="7"/>
        <v>46384</v>
      </c>
      <c r="K118" s="599">
        <f t="shared" si="7"/>
        <v>41199</v>
      </c>
      <c r="L118" s="1274">
        <f t="shared" ref="L118" si="8">SUM(L116:L117)</f>
        <v>48259</v>
      </c>
      <c r="M118" s="599">
        <f t="shared" si="7"/>
        <v>0</v>
      </c>
      <c r="N118" s="599">
        <f t="shared" si="7"/>
        <v>0</v>
      </c>
      <c r="O118" s="599">
        <f t="shared" si="7"/>
        <v>0</v>
      </c>
      <c r="P118" s="600">
        <f t="shared" si="4"/>
        <v>403932</v>
      </c>
      <c r="Q118" s="576"/>
    </row>
    <row r="119" spans="2:17" x14ac:dyDescent="0.2">
      <c r="B119" s="536">
        <v>20111</v>
      </c>
      <c r="C119" s="539" t="s">
        <v>105</v>
      </c>
      <c r="D119" s="589">
        <v>19862</v>
      </c>
      <c r="E119" s="589">
        <v>15411</v>
      </c>
      <c r="F119" s="589">
        <v>19048</v>
      </c>
      <c r="G119" s="590">
        <v>23016</v>
      </c>
      <c r="H119" s="590">
        <v>31142</v>
      </c>
      <c r="I119" s="590">
        <v>22089</v>
      </c>
      <c r="J119" s="590">
        <v>21558</v>
      </c>
      <c r="K119" s="590">
        <v>4990</v>
      </c>
      <c r="L119" s="1271">
        <v>18009</v>
      </c>
      <c r="M119" s="590"/>
      <c r="N119" s="590"/>
      <c r="O119" s="590"/>
      <c r="P119" s="591">
        <f t="shared" si="4"/>
        <v>175125</v>
      </c>
    </row>
    <row r="120" spans="2:17" x14ac:dyDescent="0.2">
      <c r="B120" s="536">
        <v>20112</v>
      </c>
      <c r="C120" s="542" t="s">
        <v>107</v>
      </c>
      <c r="D120" s="592">
        <v>4040</v>
      </c>
      <c r="E120" s="592">
        <v>4130</v>
      </c>
      <c r="F120" s="592">
        <v>4429</v>
      </c>
      <c r="G120" s="593">
        <v>6842</v>
      </c>
      <c r="H120" s="593">
        <v>5609</v>
      </c>
      <c r="I120" s="593">
        <v>5504</v>
      </c>
      <c r="J120" s="593">
        <v>897</v>
      </c>
      <c r="K120" s="593">
        <v>4641</v>
      </c>
      <c r="L120" s="1272">
        <v>5267</v>
      </c>
      <c r="M120" s="593"/>
      <c r="N120" s="593"/>
      <c r="O120" s="593"/>
      <c r="P120" s="594">
        <f t="shared" si="4"/>
        <v>41359</v>
      </c>
    </row>
    <row r="121" spans="2:17" x14ac:dyDescent="0.2">
      <c r="B121" s="536">
        <v>20113</v>
      </c>
      <c r="C121" s="542" t="s">
        <v>748</v>
      </c>
      <c r="D121" s="592">
        <v>14641</v>
      </c>
      <c r="E121" s="592">
        <v>12640</v>
      </c>
      <c r="F121" s="592">
        <v>11947</v>
      </c>
      <c r="G121" s="593">
        <v>21886</v>
      </c>
      <c r="H121" s="593">
        <v>19293</v>
      </c>
      <c r="I121" s="593">
        <v>16533</v>
      </c>
      <c r="J121" s="593">
        <v>15692</v>
      </c>
      <c r="K121" s="593">
        <v>10368</v>
      </c>
      <c r="L121" s="1272">
        <v>17097</v>
      </c>
      <c r="M121" s="593"/>
      <c r="N121" s="593"/>
      <c r="O121" s="593"/>
      <c r="P121" s="594">
        <f t="shared" si="4"/>
        <v>140097</v>
      </c>
    </row>
    <row r="122" spans="2:17" x14ac:dyDescent="0.2">
      <c r="B122" s="536">
        <v>30200</v>
      </c>
      <c r="C122" s="568" t="s">
        <v>749</v>
      </c>
      <c r="D122" s="595">
        <v>23925</v>
      </c>
      <c r="E122" s="595">
        <v>24546</v>
      </c>
      <c r="F122" s="595">
        <v>22899</v>
      </c>
      <c r="G122" s="596">
        <v>22095</v>
      </c>
      <c r="H122" s="596">
        <v>20622</v>
      </c>
      <c r="I122" s="596">
        <v>27015</v>
      </c>
      <c r="J122" s="596">
        <v>27977</v>
      </c>
      <c r="K122" s="596">
        <v>29905</v>
      </c>
      <c r="L122" s="1273">
        <v>27844</v>
      </c>
      <c r="M122" s="596"/>
      <c r="N122" s="596"/>
      <c r="O122" s="596"/>
      <c r="P122" s="597">
        <f t="shared" si="4"/>
        <v>226828</v>
      </c>
    </row>
    <row r="123" spans="2:17" s="577" customFormat="1" x14ac:dyDescent="0.2">
      <c r="B123" s="536"/>
      <c r="C123" s="548" t="s">
        <v>750</v>
      </c>
      <c r="D123" s="598">
        <f>SUM(D119:D122)</f>
        <v>62468</v>
      </c>
      <c r="E123" s="598">
        <f>SUM(E119:E122)</f>
        <v>56727</v>
      </c>
      <c r="F123" s="598">
        <f t="shared" ref="F123:O123" si="9">SUM(F119:F122)</f>
        <v>58323</v>
      </c>
      <c r="G123" s="599">
        <f t="shared" si="9"/>
        <v>73839</v>
      </c>
      <c r="H123" s="599">
        <f t="shared" si="9"/>
        <v>76666</v>
      </c>
      <c r="I123" s="599">
        <f t="shared" si="9"/>
        <v>71141</v>
      </c>
      <c r="J123" s="599">
        <f t="shared" si="9"/>
        <v>66124</v>
      </c>
      <c r="K123" s="599">
        <f t="shared" si="9"/>
        <v>49904</v>
      </c>
      <c r="L123" s="1274">
        <f t="shared" ref="L123" si="10">SUM(L119:L122)</f>
        <v>68217</v>
      </c>
      <c r="M123" s="599">
        <f t="shared" si="9"/>
        <v>0</v>
      </c>
      <c r="N123" s="599">
        <f t="shared" si="9"/>
        <v>0</v>
      </c>
      <c r="O123" s="599">
        <f t="shared" si="9"/>
        <v>0</v>
      </c>
      <c r="P123" s="600">
        <f t="shared" si="4"/>
        <v>583409</v>
      </c>
      <c r="Q123" s="576"/>
    </row>
    <row r="124" spans="2:17" x14ac:dyDescent="0.2">
      <c r="B124" s="536">
        <v>40103</v>
      </c>
      <c r="C124" s="567" t="s">
        <v>751</v>
      </c>
      <c r="D124" s="589">
        <v>8082</v>
      </c>
      <c r="E124" s="589">
        <v>8767</v>
      </c>
      <c r="F124" s="589">
        <v>9722</v>
      </c>
      <c r="G124" s="590">
        <v>14985</v>
      </c>
      <c r="H124" s="590">
        <v>17653</v>
      </c>
      <c r="I124" s="590">
        <v>15193</v>
      </c>
      <c r="J124" s="590">
        <v>2848</v>
      </c>
      <c r="K124" s="590">
        <v>7055</v>
      </c>
      <c r="L124" s="1271">
        <v>16033</v>
      </c>
      <c r="M124" s="590"/>
      <c r="N124" s="590"/>
      <c r="O124" s="590"/>
      <c r="P124" s="591">
        <f t="shared" si="4"/>
        <v>100338</v>
      </c>
    </row>
    <row r="125" spans="2:17" x14ac:dyDescent="0.2">
      <c r="B125" s="536">
        <v>40105</v>
      </c>
      <c r="C125" s="555" t="s">
        <v>752</v>
      </c>
      <c r="D125" s="592">
        <v>77931</v>
      </c>
      <c r="E125" s="592">
        <v>80755</v>
      </c>
      <c r="F125" s="592">
        <v>78624</v>
      </c>
      <c r="G125" s="593">
        <v>97601</v>
      </c>
      <c r="H125" s="593">
        <v>105846</v>
      </c>
      <c r="I125" s="593">
        <v>94991</v>
      </c>
      <c r="J125" s="593">
        <v>13786</v>
      </c>
      <c r="K125" s="593">
        <v>105766</v>
      </c>
      <c r="L125" s="1272">
        <v>112770</v>
      </c>
      <c r="M125" s="593"/>
      <c r="N125" s="593"/>
      <c r="O125" s="593"/>
      <c r="P125" s="594">
        <f t="shared" si="4"/>
        <v>768070</v>
      </c>
    </row>
    <row r="126" spans="2:17" x14ac:dyDescent="0.2">
      <c r="B126" s="536">
        <v>40107</v>
      </c>
      <c r="C126" s="554" t="s">
        <v>753</v>
      </c>
      <c r="D126" s="592">
        <v>38002</v>
      </c>
      <c r="E126" s="592">
        <v>40246</v>
      </c>
      <c r="F126" s="592">
        <v>36978</v>
      </c>
      <c r="G126" s="593">
        <v>52527</v>
      </c>
      <c r="H126" s="593">
        <v>53895</v>
      </c>
      <c r="I126" s="593">
        <v>46892</v>
      </c>
      <c r="J126" s="593">
        <v>12019</v>
      </c>
      <c r="K126" s="593">
        <v>52071</v>
      </c>
      <c r="L126" s="1272">
        <v>48205</v>
      </c>
      <c r="M126" s="606"/>
      <c r="N126" s="606"/>
      <c r="O126" s="606"/>
      <c r="P126" s="594">
        <f t="shared" si="4"/>
        <v>380835</v>
      </c>
    </row>
    <row r="127" spans="2:17" x14ac:dyDescent="0.2">
      <c r="B127" s="536">
        <v>40109</v>
      </c>
      <c r="C127" s="554" t="s">
        <v>754</v>
      </c>
      <c r="D127" s="592">
        <v>240187</v>
      </c>
      <c r="E127" s="592">
        <v>226974</v>
      </c>
      <c r="F127" s="592">
        <v>214088</v>
      </c>
      <c r="G127" s="593">
        <v>233123</v>
      </c>
      <c r="H127" s="593">
        <v>264681</v>
      </c>
      <c r="I127" s="593">
        <v>250602</v>
      </c>
      <c r="J127" s="593">
        <v>12756</v>
      </c>
      <c r="K127" s="593">
        <v>45907</v>
      </c>
      <c r="L127" s="1272">
        <v>300236</v>
      </c>
      <c r="M127" s="593"/>
      <c r="N127" s="607"/>
      <c r="O127" s="607"/>
      <c r="P127" s="594">
        <f t="shared" si="4"/>
        <v>1788554</v>
      </c>
    </row>
    <row r="128" spans="2:17" x14ac:dyDescent="0.2">
      <c r="B128" s="536">
        <v>40111</v>
      </c>
      <c r="C128" s="554" t="s">
        <v>755</v>
      </c>
      <c r="D128" s="592">
        <v>82713</v>
      </c>
      <c r="E128" s="592">
        <v>83555</v>
      </c>
      <c r="F128" s="592">
        <v>82736</v>
      </c>
      <c r="G128" s="593">
        <v>97099</v>
      </c>
      <c r="H128" s="593">
        <v>99974</v>
      </c>
      <c r="I128" s="593">
        <v>102271</v>
      </c>
      <c r="J128" s="593">
        <v>105838</v>
      </c>
      <c r="K128" s="593">
        <v>104457</v>
      </c>
      <c r="L128" s="1272">
        <v>115106</v>
      </c>
      <c r="M128" s="593"/>
      <c r="N128" s="607"/>
      <c r="O128" s="607"/>
      <c r="P128" s="594">
        <f t="shared" si="4"/>
        <v>873749</v>
      </c>
    </row>
    <row r="129" spans="2:17" x14ac:dyDescent="0.2">
      <c r="B129" s="536">
        <v>40114</v>
      </c>
      <c r="C129" s="545" t="s">
        <v>788</v>
      </c>
      <c r="D129" s="595">
        <v>0</v>
      </c>
      <c r="E129" s="595">
        <v>241</v>
      </c>
      <c r="F129" s="595">
        <v>421</v>
      </c>
      <c r="G129" s="596">
        <v>1193</v>
      </c>
      <c r="H129" s="596">
        <v>265</v>
      </c>
      <c r="I129" s="596">
        <v>131</v>
      </c>
      <c r="J129" s="596">
        <v>428</v>
      </c>
      <c r="K129" s="596">
        <v>213</v>
      </c>
      <c r="L129" s="1273">
        <v>237</v>
      </c>
      <c r="M129" s="596"/>
      <c r="N129" s="596"/>
      <c r="O129" s="596"/>
      <c r="P129" s="597">
        <f t="shared" si="4"/>
        <v>3129</v>
      </c>
    </row>
    <row r="130" spans="2:17" s="577" customFormat="1" ht="25.5" x14ac:dyDescent="0.2">
      <c r="B130" s="536"/>
      <c r="C130" s="548" t="s">
        <v>756</v>
      </c>
      <c r="D130" s="598">
        <f>SUM(D124:D129)</f>
        <v>446915</v>
      </c>
      <c r="E130" s="598">
        <f t="shared" ref="E130:K130" si="11">SUM(E124:E129)</f>
        <v>440538</v>
      </c>
      <c r="F130" s="598">
        <f t="shared" si="11"/>
        <v>422569</v>
      </c>
      <c r="G130" s="599">
        <f t="shared" si="11"/>
        <v>496528</v>
      </c>
      <c r="H130" s="599">
        <f t="shared" si="11"/>
        <v>542314</v>
      </c>
      <c r="I130" s="599">
        <f t="shared" si="11"/>
        <v>510080</v>
      </c>
      <c r="J130" s="599">
        <f t="shared" si="11"/>
        <v>147675</v>
      </c>
      <c r="K130" s="599">
        <f t="shared" si="11"/>
        <v>315469</v>
      </c>
      <c r="L130" s="1274">
        <f t="shared" ref="L130" si="12">SUM(L124:L129)</f>
        <v>592587</v>
      </c>
      <c r="M130" s="599"/>
      <c r="N130" s="608"/>
      <c r="O130" s="608"/>
      <c r="P130" s="600">
        <f t="shared" si="4"/>
        <v>3914675</v>
      </c>
      <c r="Q130" s="576"/>
    </row>
    <row r="131" spans="2:17" x14ac:dyDescent="0.2">
      <c r="B131" s="536">
        <v>45101</v>
      </c>
      <c r="C131" s="570" t="s">
        <v>769</v>
      </c>
      <c r="D131" s="589">
        <v>24616</v>
      </c>
      <c r="E131" s="589">
        <v>24753</v>
      </c>
      <c r="F131" s="589">
        <v>23869</v>
      </c>
      <c r="G131" s="590">
        <v>31379</v>
      </c>
      <c r="H131" s="590">
        <v>30101</v>
      </c>
      <c r="I131" s="590">
        <v>24681</v>
      </c>
      <c r="J131" s="590">
        <v>10674</v>
      </c>
      <c r="K131" s="590">
        <v>17051</v>
      </c>
      <c r="L131" s="1271">
        <v>24750</v>
      </c>
      <c r="M131" s="590"/>
      <c r="N131" s="590"/>
      <c r="O131" s="590"/>
      <c r="P131" s="591">
        <f t="shared" si="4"/>
        <v>211874</v>
      </c>
    </row>
    <row r="132" spans="2:17" x14ac:dyDescent="0.2">
      <c r="B132" s="536">
        <v>45102</v>
      </c>
      <c r="C132" s="554" t="s">
        <v>762</v>
      </c>
      <c r="D132" s="592">
        <v>20399</v>
      </c>
      <c r="E132" s="592">
        <v>19560</v>
      </c>
      <c r="F132" s="592">
        <v>20972</v>
      </c>
      <c r="G132" s="593">
        <v>21469</v>
      </c>
      <c r="H132" s="593">
        <v>25471</v>
      </c>
      <c r="I132" s="593">
        <v>26493</v>
      </c>
      <c r="J132" s="593">
        <v>12117</v>
      </c>
      <c r="K132" s="593">
        <v>21086</v>
      </c>
      <c r="L132" s="1272">
        <v>21819</v>
      </c>
      <c r="M132" s="593"/>
      <c r="N132" s="593"/>
      <c r="O132" s="593"/>
      <c r="P132" s="594">
        <f t="shared" si="4"/>
        <v>189386</v>
      </c>
    </row>
    <row r="133" spans="2:17" x14ac:dyDescent="0.2">
      <c r="B133" s="536">
        <v>45103</v>
      </c>
      <c r="C133" s="554" t="s">
        <v>759</v>
      </c>
      <c r="D133" s="592">
        <v>22058</v>
      </c>
      <c r="E133" s="592">
        <v>21186</v>
      </c>
      <c r="F133" s="592">
        <v>21782</v>
      </c>
      <c r="G133" s="593">
        <v>26322</v>
      </c>
      <c r="H133" s="593">
        <v>27788</v>
      </c>
      <c r="I133" s="593">
        <v>24766</v>
      </c>
      <c r="J133" s="593">
        <v>23151</v>
      </c>
      <c r="K133" s="593">
        <v>19256</v>
      </c>
      <c r="L133" s="1272">
        <v>24559</v>
      </c>
      <c r="M133" s="593"/>
      <c r="N133" s="593"/>
      <c r="O133" s="593"/>
      <c r="P133" s="594">
        <f t="shared" si="4"/>
        <v>210868</v>
      </c>
    </row>
    <row r="134" spans="2:17" x14ac:dyDescent="0.2">
      <c r="B134" s="536">
        <v>45106</v>
      </c>
      <c r="C134" s="554" t="s">
        <v>760</v>
      </c>
      <c r="D134" s="592">
        <v>7060</v>
      </c>
      <c r="E134" s="592">
        <v>4750</v>
      </c>
      <c r="F134" s="592">
        <v>5083</v>
      </c>
      <c r="G134" s="593">
        <v>6095</v>
      </c>
      <c r="H134" s="593">
        <v>5419</v>
      </c>
      <c r="I134" s="593">
        <v>5221</v>
      </c>
      <c r="J134" s="593">
        <v>5770</v>
      </c>
      <c r="K134" s="593">
        <v>6666</v>
      </c>
      <c r="L134" s="1272">
        <v>5906</v>
      </c>
      <c r="M134" s="593"/>
      <c r="N134" s="593"/>
      <c r="O134" s="593"/>
      <c r="P134" s="594">
        <f t="shared" si="4"/>
        <v>51970</v>
      </c>
    </row>
    <row r="135" spans="2:17" x14ac:dyDescent="0.2">
      <c r="B135" s="536">
        <v>45107</v>
      </c>
      <c r="C135" s="555" t="s">
        <v>789</v>
      </c>
      <c r="D135" s="592">
        <v>41177</v>
      </c>
      <c r="E135" s="592">
        <v>41915</v>
      </c>
      <c r="F135" s="592">
        <v>37511</v>
      </c>
      <c r="G135" s="593">
        <v>46047</v>
      </c>
      <c r="H135" s="593">
        <v>57976</v>
      </c>
      <c r="I135" s="593">
        <v>54600</v>
      </c>
      <c r="J135" s="593">
        <v>23737</v>
      </c>
      <c r="K135" s="593">
        <v>50345</v>
      </c>
      <c r="L135" s="1272">
        <v>47003</v>
      </c>
      <c r="M135" s="593"/>
      <c r="N135" s="593"/>
      <c r="O135" s="593"/>
      <c r="P135" s="594">
        <f t="shared" si="4"/>
        <v>400311</v>
      </c>
    </row>
    <row r="136" spans="2:17" x14ac:dyDescent="0.2">
      <c r="B136" s="536">
        <v>45108</v>
      </c>
      <c r="C136" s="555" t="s">
        <v>764</v>
      </c>
      <c r="D136" s="592">
        <v>50737</v>
      </c>
      <c r="E136" s="592">
        <v>46942</v>
      </c>
      <c r="F136" s="592">
        <v>47416</v>
      </c>
      <c r="G136" s="593">
        <v>48436</v>
      </c>
      <c r="H136" s="593">
        <v>56828</v>
      </c>
      <c r="I136" s="593">
        <v>53005</v>
      </c>
      <c r="J136" s="593">
        <v>34682</v>
      </c>
      <c r="K136" s="593">
        <v>54089</v>
      </c>
      <c r="L136" s="1272">
        <v>50732</v>
      </c>
      <c r="M136" s="593"/>
      <c r="N136" s="593"/>
      <c r="O136" s="593"/>
      <c r="P136" s="594">
        <f t="shared" si="4"/>
        <v>442867</v>
      </c>
    </row>
    <row r="137" spans="2:17" x14ac:dyDescent="0.2">
      <c r="B137" s="536">
        <v>45109</v>
      </c>
      <c r="C137" s="555" t="s">
        <v>766</v>
      </c>
      <c r="D137" s="592">
        <v>1490</v>
      </c>
      <c r="E137" s="592">
        <v>1454</v>
      </c>
      <c r="F137" s="592">
        <v>1298</v>
      </c>
      <c r="G137" s="593">
        <v>2343</v>
      </c>
      <c r="H137" s="593">
        <v>1963</v>
      </c>
      <c r="I137" s="593">
        <v>1533</v>
      </c>
      <c r="J137" s="593">
        <v>644</v>
      </c>
      <c r="K137" s="593">
        <v>1075</v>
      </c>
      <c r="L137" s="1272">
        <v>1164</v>
      </c>
      <c r="M137" s="593"/>
      <c r="N137" s="593"/>
      <c r="O137" s="593"/>
      <c r="P137" s="594">
        <f t="shared" si="4"/>
        <v>12964</v>
      </c>
    </row>
    <row r="138" spans="2:17" x14ac:dyDescent="0.2">
      <c r="B138" s="536">
        <v>45111</v>
      </c>
      <c r="C138" s="554" t="s">
        <v>765</v>
      </c>
      <c r="D138" s="592">
        <v>22730</v>
      </c>
      <c r="E138" s="592">
        <v>22105</v>
      </c>
      <c r="F138" s="592">
        <v>21224</v>
      </c>
      <c r="G138" s="593">
        <v>25419</v>
      </c>
      <c r="H138" s="593">
        <v>32510</v>
      </c>
      <c r="I138" s="593">
        <v>25746</v>
      </c>
      <c r="J138" s="593">
        <v>18405</v>
      </c>
      <c r="K138" s="593">
        <v>26551</v>
      </c>
      <c r="L138" s="1272">
        <v>25687</v>
      </c>
      <c r="M138" s="593"/>
      <c r="N138" s="593"/>
      <c r="O138" s="593"/>
      <c r="P138" s="594">
        <f t="shared" si="4"/>
        <v>220377</v>
      </c>
    </row>
    <row r="139" spans="2:17" x14ac:dyDescent="0.2">
      <c r="B139" s="536">
        <v>45112</v>
      </c>
      <c r="C139" s="555" t="s">
        <v>767</v>
      </c>
      <c r="D139" s="592">
        <v>6093</v>
      </c>
      <c r="E139" s="592">
        <v>7281</v>
      </c>
      <c r="F139" s="592">
        <v>6808</v>
      </c>
      <c r="G139" s="593">
        <v>9875</v>
      </c>
      <c r="H139" s="593">
        <v>8977</v>
      </c>
      <c r="I139" s="593">
        <v>7666</v>
      </c>
      <c r="J139" s="593">
        <v>4236</v>
      </c>
      <c r="K139" s="593">
        <v>7857</v>
      </c>
      <c r="L139" s="1272">
        <v>6902</v>
      </c>
      <c r="M139" s="593"/>
      <c r="N139" s="593"/>
      <c r="O139" s="593"/>
      <c r="P139" s="594">
        <f t="shared" ref="P139:P150" si="13">SUM(D139:O139)</f>
        <v>65695</v>
      </c>
    </row>
    <row r="140" spans="2:17" x14ac:dyDescent="0.2">
      <c r="B140" s="536">
        <v>45113</v>
      </c>
      <c r="C140" s="554" t="s">
        <v>761</v>
      </c>
      <c r="D140" s="592">
        <v>11097</v>
      </c>
      <c r="E140" s="592">
        <v>11518</v>
      </c>
      <c r="F140" s="592">
        <v>11573</v>
      </c>
      <c r="G140" s="593">
        <v>27324</v>
      </c>
      <c r="H140" s="593">
        <v>30053</v>
      </c>
      <c r="I140" s="593">
        <v>24800</v>
      </c>
      <c r="J140" s="593">
        <v>9474</v>
      </c>
      <c r="K140" s="593">
        <v>22997</v>
      </c>
      <c r="L140" s="1272">
        <v>25283</v>
      </c>
      <c r="M140" s="593"/>
      <c r="N140" s="593"/>
      <c r="O140" s="593"/>
      <c r="P140" s="594">
        <f t="shared" si="13"/>
        <v>174119</v>
      </c>
    </row>
    <row r="141" spans="2:17" x14ac:dyDescent="0.2">
      <c r="B141" s="536">
        <v>45114</v>
      </c>
      <c r="C141" s="554" t="s">
        <v>768</v>
      </c>
      <c r="D141" s="592">
        <v>12291</v>
      </c>
      <c r="E141" s="592">
        <v>12346</v>
      </c>
      <c r="F141" s="592">
        <v>12228</v>
      </c>
      <c r="G141" s="593">
        <v>0</v>
      </c>
      <c r="H141" s="593">
        <v>0</v>
      </c>
      <c r="I141" s="593">
        <v>0</v>
      </c>
      <c r="J141" s="593">
        <v>0</v>
      </c>
      <c r="K141" s="593">
        <v>0</v>
      </c>
      <c r="L141" s="1272">
        <v>0</v>
      </c>
      <c r="M141" s="593"/>
      <c r="N141" s="593"/>
      <c r="O141" s="593"/>
      <c r="P141" s="594">
        <f t="shared" si="13"/>
        <v>36865</v>
      </c>
    </row>
    <row r="142" spans="2:17" x14ac:dyDescent="0.2">
      <c r="B142" s="536">
        <v>45116</v>
      </c>
      <c r="C142" s="555" t="s">
        <v>758</v>
      </c>
      <c r="D142" s="592">
        <v>32307</v>
      </c>
      <c r="E142" s="592">
        <v>31110</v>
      </c>
      <c r="F142" s="592">
        <v>32319</v>
      </c>
      <c r="G142" s="593">
        <v>30699</v>
      </c>
      <c r="H142" s="593">
        <v>37212</v>
      </c>
      <c r="I142" s="593">
        <v>38578</v>
      </c>
      <c r="J142" s="593">
        <v>21426</v>
      </c>
      <c r="K142" s="593">
        <v>31223</v>
      </c>
      <c r="L142" s="1272">
        <v>33890</v>
      </c>
      <c r="M142" s="593"/>
      <c r="N142" s="593"/>
      <c r="O142" s="593"/>
      <c r="P142" s="594">
        <f t="shared" si="13"/>
        <v>288764</v>
      </c>
    </row>
    <row r="143" spans="2:17" x14ac:dyDescent="0.2">
      <c r="B143" s="536">
        <v>45117</v>
      </c>
      <c r="C143" s="554" t="s">
        <v>770</v>
      </c>
      <c r="D143" s="592">
        <v>38108</v>
      </c>
      <c r="E143" s="592">
        <v>35718</v>
      </c>
      <c r="F143" s="592">
        <v>34999</v>
      </c>
      <c r="G143" s="593">
        <v>44149</v>
      </c>
      <c r="H143" s="593">
        <v>51076</v>
      </c>
      <c r="I143" s="593">
        <v>46131</v>
      </c>
      <c r="J143" s="593">
        <v>18443</v>
      </c>
      <c r="K143" s="593">
        <v>39815</v>
      </c>
      <c r="L143" s="1272">
        <v>39306</v>
      </c>
      <c r="M143" s="593"/>
      <c r="N143" s="593"/>
      <c r="O143" s="593"/>
      <c r="P143" s="594">
        <f t="shared" si="13"/>
        <v>347745</v>
      </c>
    </row>
    <row r="144" spans="2:17" x14ac:dyDescent="0.2">
      <c r="B144" s="536">
        <v>45119</v>
      </c>
      <c r="C144" s="555" t="s">
        <v>771</v>
      </c>
      <c r="D144" s="592">
        <v>10526</v>
      </c>
      <c r="E144" s="592">
        <v>9719</v>
      </c>
      <c r="F144" s="592">
        <v>9550</v>
      </c>
      <c r="G144" s="593">
        <v>10027</v>
      </c>
      <c r="H144" s="593">
        <v>10889</v>
      </c>
      <c r="I144" s="593">
        <v>10449</v>
      </c>
      <c r="J144" s="593">
        <v>3402</v>
      </c>
      <c r="K144" s="593">
        <v>9939</v>
      </c>
      <c r="L144" s="1272">
        <v>10877</v>
      </c>
      <c r="M144" s="593"/>
      <c r="N144" s="593"/>
      <c r="O144" s="593"/>
      <c r="P144" s="594">
        <f t="shared" si="13"/>
        <v>85378</v>
      </c>
    </row>
    <row r="145" spans="2:17" x14ac:dyDescent="0.2">
      <c r="B145" s="536">
        <v>45120</v>
      </c>
      <c r="C145" s="554" t="s">
        <v>773</v>
      </c>
      <c r="D145" s="592">
        <v>626</v>
      </c>
      <c r="E145" s="592">
        <v>626</v>
      </c>
      <c r="F145" s="592">
        <v>702</v>
      </c>
      <c r="G145" s="593">
        <v>659</v>
      </c>
      <c r="H145" s="593">
        <v>764</v>
      </c>
      <c r="I145" s="593">
        <v>724</v>
      </c>
      <c r="J145" s="593">
        <v>372</v>
      </c>
      <c r="K145" s="593">
        <v>578</v>
      </c>
      <c r="L145" s="1272">
        <v>563</v>
      </c>
      <c r="M145" s="593"/>
      <c r="N145" s="593"/>
      <c r="O145" s="593"/>
      <c r="P145" s="594">
        <f t="shared" si="13"/>
        <v>5614</v>
      </c>
    </row>
    <row r="146" spans="2:17" x14ac:dyDescent="0.2">
      <c r="B146" s="536">
        <v>45121</v>
      </c>
      <c r="C146" s="555" t="s">
        <v>772</v>
      </c>
      <c r="D146" s="592">
        <v>721</v>
      </c>
      <c r="E146" s="592">
        <v>670</v>
      </c>
      <c r="F146" s="592">
        <v>773</v>
      </c>
      <c r="G146" s="593">
        <v>857</v>
      </c>
      <c r="H146" s="593">
        <v>677</v>
      </c>
      <c r="I146" s="593">
        <v>1024</v>
      </c>
      <c r="J146" s="593">
        <v>533</v>
      </c>
      <c r="K146" s="593">
        <v>675</v>
      </c>
      <c r="L146" s="1272">
        <v>780</v>
      </c>
      <c r="M146" s="593"/>
      <c r="N146" s="593"/>
      <c r="O146" s="593"/>
      <c r="P146" s="594">
        <f t="shared" si="13"/>
        <v>6710</v>
      </c>
    </row>
    <row r="147" spans="2:17" x14ac:dyDescent="0.2">
      <c r="B147" s="536">
        <v>45122</v>
      </c>
      <c r="C147" s="554" t="s">
        <v>763</v>
      </c>
      <c r="D147" s="592">
        <v>43403</v>
      </c>
      <c r="E147" s="592">
        <v>43242</v>
      </c>
      <c r="F147" s="592">
        <v>41313</v>
      </c>
      <c r="G147" s="593">
        <v>45476</v>
      </c>
      <c r="H147" s="593">
        <v>46021</v>
      </c>
      <c r="I147" s="593">
        <v>45977</v>
      </c>
      <c r="J147" s="593">
        <v>28337</v>
      </c>
      <c r="K147" s="593">
        <v>46933</v>
      </c>
      <c r="L147" s="1272">
        <v>43829</v>
      </c>
      <c r="M147" s="593"/>
      <c r="N147" s="593"/>
      <c r="O147" s="593"/>
      <c r="P147" s="594">
        <f t="shared" si="13"/>
        <v>384531</v>
      </c>
    </row>
    <row r="148" spans="2:17" x14ac:dyDescent="0.2">
      <c r="B148" s="536">
        <v>45123</v>
      </c>
      <c r="C148" s="568" t="s">
        <v>790</v>
      </c>
      <c r="D148" s="595">
        <v>358</v>
      </c>
      <c r="E148" s="595">
        <v>168</v>
      </c>
      <c r="F148" s="595">
        <v>236</v>
      </c>
      <c r="G148" s="596">
        <v>410</v>
      </c>
      <c r="H148" s="596">
        <v>465</v>
      </c>
      <c r="I148" s="596">
        <v>427</v>
      </c>
      <c r="J148" s="596">
        <v>157</v>
      </c>
      <c r="K148" s="596">
        <v>557</v>
      </c>
      <c r="L148" s="1273">
        <v>498</v>
      </c>
      <c r="M148" s="596"/>
      <c r="N148" s="596"/>
      <c r="O148" s="596"/>
      <c r="P148" s="597">
        <f t="shared" si="13"/>
        <v>3276</v>
      </c>
    </row>
    <row r="149" spans="2:17" s="577" customFormat="1" x14ac:dyDescent="0.2">
      <c r="B149" s="585"/>
      <c r="C149" s="548" t="s">
        <v>774</v>
      </c>
      <c r="D149" s="598">
        <f>SUM(D131:D148)</f>
        <v>345797</v>
      </c>
      <c r="E149" s="598">
        <f t="shared" ref="E149:K149" si="14">SUM(E131:E148)</f>
        <v>335063</v>
      </c>
      <c r="F149" s="598">
        <f>SUM(F131:F148)</f>
        <v>329656</v>
      </c>
      <c r="G149" s="599">
        <f t="shared" si="14"/>
        <v>376986</v>
      </c>
      <c r="H149" s="599">
        <f t="shared" si="14"/>
        <v>424190</v>
      </c>
      <c r="I149" s="599">
        <f t="shared" si="14"/>
        <v>391821</v>
      </c>
      <c r="J149" s="599">
        <f t="shared" si="14"/>
        <v>215560</v>
      </c>
      <c r="K149" s="599">
        <f t="shared" si="14"/>
        <v>356693</v>
      </c>
      <c r="L149" s="1274">
        <f t="shared" ref="L149" si="15">SUM(L131:L148)</f>
        <v>363548</v>
      </c>
      <c r="M149" s="599"/>
      <c r="N149" s="599"/>
      <c r="O149" s="599"/>
      <c r="P149" s="600">
        <f t="shared" si="13"/>
        <v>3139314</v>
      </c>
      <c r="Q149" s="576"/>
    </row>
    <row r="150" spans="2:17" s="577" customFormat="1" ht="13.5" thickBot="1" x14ac:dyDescent="0.25">
      <c r="B150" s="536"/>
      <c r="C150" s="609" t="s">
        <v>34</v>
      </c>
      <c r="D150" s="610">
        <f t="shared" ref="D150:O150" si="16">D149+D130+D123+D118+D115+D16+D15+D14+D8</f>
        <v>5730980.2880000006</v>
      </c>
      <c r="E150" s="610">
        <f t="shared" si="16"/>
        <v>5390028.2430000007</v>
      </c>
      <c r="F150" s="610">
        <f t="shared" si="16"/>
        <v>5348054.3770000003</v>
      </c>
      <c r="G150" s="611">
        <f t="shared" si="16"/>
        <v>5741714.1469999999</v>
      </c>
      <c r="H150" s="611">
        <f t="shared" si="16"/>
        <v>6307872.2870000005</v>
      </c>
      <c r="I150" s="611">
        <f t="shared" si="16"/>
        <v>6729389.5539999995</v>
      </c>
      <c r="J150" s="611">
        <f t="shared" si="16"/>
        <v>5875837.0030000005</v>
      </c>
      <c r="K150" s="611">
        <f t="shared" si="16"/>
        <v>4485377.7390000001</v>
      </c>
      <c r="L150" s="1275">
        <f t="shared" si="16"/>
        <v>5402410.1830000002</v>
      </c>
      <c r="M150" s="611">
        <f t="shared" si="16"/>
        <v>0</v>
      </c>
      <c r="N150" s="611">
        <f t="shared" si="16"/>
        <v>0</v>
      </c>
      <c r="O150" s="611">
        <f t="shared" si="16"/>
        <v>0</v>
      </c>
      <c r="P150" s="612">
        <f t="shared" si="13"/>
        <v>51011663.820999995</v>
      </c>
      <c r="Q150" s="576"/>
    </row>
    <row r="151" spans="2:17" ht="13.5" thickTop="1" x14ac:dyDescent="0.2">
      <c r="B151" s="536"/>
      <c r="C151" s="575" t="s">
        <v>857</v>
      </c>
    </row>
    <row r="152" spans="2:17" x14ac:dyDescent="0.2">
      <c r="B152" s="536"/>
      <c r="C152" s="523" t="s">
        <v>775</v>
      </c>
    </row>
    <row r="153" spans="2:17" x14ac:dyDescent="0.2">
      <c r="B153" s="536"/>
      <c r="G153" s="613"/>
      <c r="H153" s="613"/>
      <c r="I153" s="613"/>
      <c r="J153" s="613"/>
      <c r="K153" s="613"/>
      <c r="L153" s="613"/>
      <c r="M153" s="613"/>
      <c r="N153" s="613"/>
      <c r="O153" s="613"/>
    </row>
    <row r="154" spans="2:17" x14ac:dyDescent="0.2">
      <c r="B154" s="536"/>
      <c r="G154" s="613"/>
      <c r="H154" s="613"/>
      <c r="I154" s="613"/>
      <c r="J154" s="613"/>
      <c r="K154" s="613"/>
      <c r="L154" s="613"/>
      <c r="M154" s="613"/>
      <c r="N154" s="613"/>
      <c r="O154" s="613"/>
      <c r="P154" s="614" t="s">
        <v>9</v>
      </c>
    </row>
    <row r="155" spans="2:17" x14ac:dyDescent="0.2">
      <c r="B155" s="536"/>
      <c r="G155" s="576"/>
    </row>
    <row r="156" spans="2:17" x14ac:dyDescent="0.2">
      <c r="B156" s="536"/>
      <c r="C156" s="615" t="s">
        <v>9</v>
      </c>
      <c r="G156" s="576"/>
      <c r="H156" s="576"/>
      <c r="I156" s="576"/>
      <c r="J156" s="576"/>
      <c r="K156" s="576"/>
    </row>
    <row r="157" spans="2:17" x14ac:dyDescent="0.2">
      <c r="H157" s="613"/>
      <c r="I157" s="613"/>
    </row>
  </sheetData>
  <hyperlinks>
    <hyperlink ref="P154" location="INDICE!C3" display="Volver al Indice"/>
    <hyperlink ref="C1" location="INDICE!C3" display="Volver al Indice"/>
    <hyperlink ref="C156" location="INDICE!C3" display="Volver al Indice"/>
  </hyperlinks>
  <printOptions horizontalCentered="1"/>
  <pageMargins left="0.19685039370078741" right="0.19685039370078741" top="0.78740157480314965" bottom="0.19685039370078741" header="0" footer="0"/>
  <pageSetup scale="53" fitToHeight="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pageSetUpPr fitToPage="1"/>
  </sheetPr>
  <dimension ref="A1:BB79"/>
  <sheetViews>
    <sheetView topLeftCell="A56" workbookViewId="0">
      <selection activeCell="B79" sqref="B79"/>
    </sheetView>
  </sheetViews>
  <sheetFormatPr baseColWidth="10" defaultColWidth="10.85546875" defaultRowHeight="12.75" x14ac:dyDescent="0.2"/>
  <cols>
    <col min="1" max="1" width="5.42578125" style="802" customWidth="1"/>
    <col min="2" max="2" width="50.42578125" style="802" customWidth="1"/>
    <col min="3" max="3" width="13.42578125" style="802" bestFit="1" customWidth="1"/>
    <col min="4" max="4" width="10.28515625" style="22" customWidth="1"/>
    <col min="5" max="6" width="10.42578125" style="22" customWidth="1"/>
    <col min="7" max="7" width="11.140625" style="22" customWidth="1"/>
    <col min="8" max="8" width="14.42578125" style="22" bestFit="1" customWidth="1"/>
    <col min="9" max="9" width="10.7109375" style="22" bestFit="1" customWidth="1"/>
    <col min="10" max="14" width="11.7109375" style="22" bestFit="1" customWidth="1"/>
    <col min="15" max="15" width="12.42578125" style="22" bestFit="1" customWidth="1"/>
    <col min="16" max="16384" width="10.85546875" style="802"/>
  </cols>
  <sheetData>
    <row r="1" spans="1:15" x14ac:dyDescent="0.2">
      <c r="C1" s="26" t="s">
        <v>9</v>
      </c>
    </row>
    <row r="2" spans="1:15" s="826" customFormat="1" x14ac:dyDescent="0.2">
      <c r="B2" s="827" t="s">
        <v>108</v>
      </c>
      <c r="C2" s="828"/>
      <c r="D2" s="158"/>
      <c r="E2" s="158"/>
      <c r="F2" s="158"/>
      <c r="G2" s="158"/>
      <c r="H2" s="159"/>
      <c r="I2" s="159"/>
      <c r="J2" s="159"/>
      <c r="K2" s="159"/>
      <c r="L2" s="159"/>
      <c r="M2" s="159"/>
      <c r="N2" s="159"/>
      <c r="O2" s="159"/>
    </row>
    <row r="3" spans="1:15" s="826" customFormat="1" x14ac:dyDescent="0.2">
      <c r="B3" s="827" t="s">
        <v>152</v>
      </c>
      <c r="C3" s="827"/>
      <c r="D3" s="160"/>
      <c r="E3" s="160"/>
      <c r="F3" s="160"/>
      <c r="G3" s="160"/>
      <c r="H3" s="159"/>
      <c r="I3" s="159"/>
      <c r="J3" s="159"/>
      <c r="K3" s="159"/>
      <c r="L3" s="159"/>
      <c r="M3" s="159"/>
      <c r="N3" s="159"/>
      <c r="O3" s="159"/>
    </row>
    <row r="4" spans="1:15" s="826" customFormat="1" x14ac:dyDescent="0.2">
      <c r="B4" s="829">
        <v>2014</v>
      </c>
      <c r="C4" s="829"/>
      <c r="D4" s="161"/>
      <c r="E4" s="161"/>
      <c r="F4" s="161"/>
      <c r="G4" s="161"/>
      <c r="H4" s="159"/>
      <c r="I4" s="159"/>
      <c r="J4" s="159"/>
      <c r="K4" s="159"/>
      <c r="L4" s="159"/>
      <c r="M4" s="159"/>
      <c r="N4" s="159"/>
      <c r="O4" s="159"/>
    </row>
    <row r="5" spans="1:15" ht="13.5" thickBot="1" x14ac:dyDescent="0.25">
      <c r="B5" s="830"/>
      <c r="C5" s="817"/>
      <c r="D5" s="123"/>
      <c r="E5" s="123"/>
      <c r="F5" s="123"/>
      <c r="G5" s="123"/>
      <c r="H5" s="121"/>
      <c r="I5" s="121"/>
      <c r="J5" s="121"/>
      <c r="K5" s="121"/>
      <c r="L5" s="121"/>
      <c r="M5" s="121"/>
      <c r="N5" s="121"/>
      <c r="O5" s="121"/>
    </row>
    <row r="6" spans="1:15" ht="19.5" customHeight="1" x14ac:dyDescent="0.2">
      <c r="A6" s="802" t="s">
        <v>14</v>
      </c>
      <c r="B6" s="831" t="s">
        <v>134</v>
      </c>
      <c r="C6" s="831" t="s">
        <v>172</v>
      </c>
      <c r="D6" s="831" t="s">
        <v>173</v>
      </c>
      <c r="E6" s="831" t="s">
        <v>174</v>
      </c>
      <c r="F6" s="831" t="s">
        <v>175</v>
      </c>
      <c r="G6" s="831" t="s">
        <v>176</v>
      </c>
      <c r="H6" s="831" t="s">
        <v>177</v>
      </c>
      <c r="I6" s="831" t="s">
        <v>178</v>
      </c>
      <c r="J6" s="831" t="s">
        <v>179</v>
      </c>
      <c r="K6" s="831" t="s">
        <v>180</v>
      </c>
      <c r="L6" s="831" t="s">
        <v>181</v>
      </c>
      <c r="M6" s="831" t="s">
        <v>182</v>
      </c>
      <c r="N6" s="832" t="s">
        <v>183</v>
      </c>
      <c r="O6" s="428" t="s">
        <v>13</v>
      </c>
    </row>
    <row r="7" spans="1:15" ht="16.5" customHeight="1" x14ac:dyDescent="0.2">
      <c r="B7" s="833" t="s">
        <v>155</v>
      </c>
      <c r="C7" s="143">
        <f t="shared" ref="C7:J7" si="0">+C8+C12</f>
        <v>488332</v>
      </c>
      <c r="D7" s="143">
        <f t="shared" si="0"/>
        <v>475669</v>
      </c>
      <c r="E7" s="143">
        <f t="shared" si="0"/>
        <v>483441</v>
      </c>
      <c r="F7" s="143">
        <f t="shared" si="0"/>
        <v>481632</v>
      </c>
      <c r="G7" s="143">
        <f t="shared" si="0"/>
        <v>488751</v>
      </c>
      <c r="H7" s="143">
        <f t="shared" si="0"/>
        <v>495906</v>
      </c>
      <c r="I7" s="143">
        <f t="shared" si="0"/>
        <v>493944</v>
      </c>
      <c r="J7" s="143">
        <f t="shared" si="0"/>
        <v>495442</v>
      </c>
      <c r="K7" s="143">
        <f t="shared" ref="K7:O7" si="1">+K8+K12</f>
        <v>0</v>
      </c>
      <c r="L7" s="143">
        <f t="shared" si="1"/>
        <v>0</v>
      </c>
      <c r="M7" s="143">
        <f t="shared" si="1"/>
        <v>0</v>
      </c>
      <c r="N7" s="424">
        <f t="shared" si="1"/>
        <v>0</v>
      </c>
      <c r="O7" s="330">
        <f t="shared" si="1"/>
        <v>487889.625</v>
      </c>
    </row>
    <row r="8" spans="1:15" ht="16.5" customHeight="1" x14ac:dyDescent="0.2">
      <c r="B8" s="834" t="s">
        <v>566</v>
      </c>
      <c r="C8" s="148">
        <f>+C9+C10+C11</f>
        <v>131898</v>
      </c>
      <c r="D8" s="148">
        <f t="shared" ref="D8:J8" si="2">+D9+D10+D11</f>
        <v>131842</v>
      </c>
      <c r="E8" s="148">
        <f t="shared" si="2"/>
        <v>132461</v>
      </c>
      <c r="F8" s="148">
        <f t="shared" si="2"/>
        <v>135166</v>
      </c>
      <c r="G8" s="148">
        <f t="shared" si="2"/>
        <v>137540</v>
      </c>
      <c r="H8" s="148">
        <f t="shared" si="2"/>
        <v>141089</v>
      </c>
      <c r="I8" s="148">
        <f t="shared" si="2"/>
        <v>141883</v>
      </c>
      <c r="J8" s="148">
        <f t="shared" si="2"/>
        <v>143795</v>
      </c>
      <c r="K8" s="148">
        <f t="shared" ref="K8:O8" si="3">+K9+K10+K11</f>
        <v>0</v>
      </c>
      <c r="L8" s="148">
        <f t="shared" si="3"/>
        <v>0</v>
      </c>
      <c r="M8" s="148">
        <f t="shared" si="3"/>
        <v>0</v>
      </c>
      <c r="N8" s="425">
        <f t="shared" si="3"/>
        <v>0</v>
      </c>
      <c r="O8" s="268">
        <f t="shared" si="3"/>
        <v>136959.25</v>
      </c>
    </row>
    <row r="9" spans="1:15" ht="17.25" customHeight="1" x14ac:dyDescent="0.2">
      <c r="B9" s="835" t="s">
        <v>599</v>
      </c>
      <c r="C9" s="150">
        <v>47301</v>
      </c>
      <c r="D9" s="150">
        <v>47411</v>
      </c>
      <c r="E9" s="150">
        <v>48468</v>
      </c>
      <c r="F9" s="146">
        <v>49190</v>
      </c>
      <c r="G9" s="146">
        <v>50556</v>
      </c>
      <c r="H9" s="146">
        <v>51860</v>
      </c>
      <c r="I9" s="146">
        <v>52903</v>
      </c>
      <c r="J9" s="146">
        <v>53881</v>
      </c>
      <c r="K9" s="146"/>
      <c r="L9" s="146"/>
      <c r="M9" s="150"/>
      <c r="N9" s="426"/>
      <c r="O9" s="423">
        <f>AVERAGE(C9:N9)</f>
        <v>50196.25</v>
      </c>
    </row>
    <row r="10" spans="1:15" ht="16.5" customHeight="1" x14ac:dyDescent="0.2">
      <c r="B10" s="835" t="s">
        <v>106</v>
      </c>
      <c r="C10" s="150">
        <v>68887</v>
      </c>
      <c r="D10" s="150">
        <v>69811</v>
      </c>
      <c r="E10" s="150">
        <v>69288</v>
      </c>
      <c r="F10" s="150">
        <v>71157</v>
      </c>
      <c r="G10" s="150">
        <v>72133</v>
      </c>
      <c r="H10" s="150">
        <v>74296</v>
      </c>
      <c r="I10" s="150">
        <v>73921</v>
      </c>
      <c r="J10" s="835">
        <v>74653</v>
      </c>
      <c r="K10" s="835"/>
      <c r="L10" s="835"/>
      <c r="M10" s="835"/>
      <c r="N10" s="836"/>
      <c r="O10" s="423">
        <f t="shared" ref="O10:O12" si="4">AVERAGE(C10:N10)</f>
        <v>71768.25</v>
      </c>
    </row>
    <row r="11" spans="1:15" ht="16.5" customHeight="1" x14ac:dyDescent="0.2">
      <c r="B11" s="835" t="s">
        <v>107</v>
      </c>
      <c r="C11" s="150">
        <v>15710</v>
      </c>
      <c r="D11" s="150">
        <v>14620</v>
      </c>
      <c r="E11" s="150">
        <v>14705</v>
      </c>
      <c r="F11" s="150">
        <v>14819</v>
      </c>
      <c r="G11" s="150">
        <v>14851</v>
      </c>
      <c r="H11" s="150">
        <v>14933</v>
      </c>
      <c r="I11" s="150">
        <v>15059</v>
      </c>
      <c r="J11" s="835">
        <v>15261</v>
      </c>
      <c r="K11" s="835"/>
      <c r="L11" s="835"/>
      <c r="M11" s="835"/>
      <c r="N11" s="836"/>
      <c r="O11" s="423">
        <f t="shared" si="4"/>
        <v>14994.75</v>
      </c>
    </row>
    <row r="12" spans="1:15" ht="21.75" customHeight="1" thickBot="1" x14ac:dyDescent="0.25">
      <c r="B12" s="837" t="s">
        <v>600</v>
      </c>
      <c r="C12" s="124">
        <f>356429+5</f>
        <v>356434</v>
      </c>
      <c r="D12" s="124">
        <f>343822+5</f>
        <v>343827</v>
      </c>
      <c r="E12" s="124">
        <v>350980</v>
      </c>
      <c r="F12" s="125">
        <v>346466</v>
      </c>
      <c r="G12" s="125">
        <v>351211</v>
      </c>
      <c r="H12" s="125">
        <v>354817</v>
      </c>
      <c r="I12" s="125">
        <v>352061</v>
      </c>
      <c r="J12" s="125">
        <v>351647</v>
      </c>
      <c r="K12" s="125"/>
      <c r="L12" s="125"/>
      <c r="M12" s="125"/>
      <c r="N12" s="427"/>
      <c r="O12" s="395">
        <f t="shared" si="4"/>
        <v>350930.375</v>
      </c>
    </row>
    <row r="13" spans="1:15" s="826" customFormat="1" x14ac:dyDescent="0.2">
      <c r="B13" s="359" t="s">
        <v>601</v>
      </c>
      <c r="D13" s="162"/>
      <c r="E13" s="162"/>
      <c r="F13" s="162"/>
      <c r="G13" s="162"/>
      <c r="H13" s="162"/>
      <c r="I13" s="162"/>
      <c r="J13" s="162"/>
      <c r="K13" s="162"/>
      <c r="L13" s="162"/>
      <c r="M13" s="162"/>
      <c r="N13" s="162"/>
      <c r="O13" s="162"/>
    </row>
    <row r="14" spans="1:15" s="838" customFormat="1" ht="12" x14ac:dyDescent="0.2">
      <c r="B14" s="839" t="s">
        <v>602</v>
      </c>
      <c r="C14" s="840"/>
      <c r="D14" s="163"/>
      <c r="E14" s="163"/>
      <c r="F14" s="163"/>
      <c r="G14" s="163"/>
      <c r="H14" s="163"/>
      <c r="I14" s="163"/>
      <c r="J14" s="163"/>
      <c r="K14" s="163"/>
      <c r="L14" s="163"/>
      <c r="M14" s="163"/>
      <c r="N14" s="163"/>
      <c r="O14" s="163"/>
    </row>
    <row r="15" spans="1:15" s="826" customFormat="1" x14ac:dyDescent="0.2">
      <c r="B15" s="359" t="s">
        <v>603</v>
      </c>
      <c r="D15" s="162"/>
      <c r="E15" s="162"/>
      <c r="F15" s="162"/>
      <c r="G15" s="162"/>
      <c r="H15" s="162"/>
      <c r="I15" s="162"/>
      <c r="J15" s="162"/>
      <c r="K15" s="162"/>
      <c r="L15" s="162"/>
      <c r="M15" s="162"/>
      <c r="N15" s="162"/>
      <c r="O15" s="162"/>
    </row>
    <row r="16" spans="1:15" s="826" customFormat="1" x14ac:dyDescent="0.2">
      <c r="B16" s="827" t="s">
        <v>103</v>
      </c>
      <c r="C16" s="828"/>
      <c r="D16" s="158"/>
      <c r="E16" s="158"/>
      <c r="F16" s="158"/>
      <c r="G16" s="158"/>
      <c r="H16" s="159"/>
      <c r="I16" s="159"/>
      <c r="J16" s="159"/>
      <c r="K16" s="159"/>
      <c r="L16" s="159"/>
      <c r="M16" s="159"/>
      <c r="N16" s="159"/>
      <c r="O16" s="159"/>
    </row>
    <row r="17" spans="1:16" s="826" customFormat="1" x14ac:dyDescent="0.2">
      <c r="B17" s="827" t="s">
        <v>151</v>
      </c>
      <c r="C17" s="827"/>
      <c r="D17" s="160"/>
      <c r="E17" s="160"/>
      <c r="F17" s="160"/>
      <c r="G17" s="160"/>
      <c r="H17" s="159"/>
      <c r="I17" s="159"/>
      <c r="J17" s="159"/>
      <c r="K17" s="159"/>
      <c r="L17" s="159"/>
      <c r="M17" s="159"/>
      <c r="N17" s="159"/>
      <c r="O17" s="159"/>
    </row>
    <row r="18" spans="1:16" s="826" customFormat="1" x14ac:dyDescent="0.2">
      <c r="B18" s="26" t="s">
        <v>9</v>
      </c>
      <c r="C18" s="829"/>
      <c r="D18" s="161"/>
      <c r="E18" s="161"/>
      <c r="F18" s="161"/>
      <c r="G18" s="161"/>
      <c r="H18" s="159"/>
      <c r="I18" s="159"/>
      <c r="J18" s="159"/>
      <c r="K18" s="159"/>
      <c r="L18" s="159"/>
      <c r="M18" s="159"/>
      <c r="N18" s="159"/>
      <c r="O18" s="159"/>
    </row>
    <row r="19" spans="1:16" ht="13.5" thickBot="1" x14ac:dyDescent="0.25">
      <c r="B19" s="841"/>
      <c r="C19" s="841"/>
      <c r="D19" s="121"/>
      <c r="E19" s="121"/>
      <c r="F19" s="121"/>
      <c r="G19" s="121"/>
      <c r="H19" s="121"/>
      <c r="I19" s="121"/>
      <c r="J19" s="121"/>
      <c r="K19" s="121"/>
      <c r="L19" s="121"/>
      <c r="M19" s="121"/>
      <c r="N19" s="121"/>
      <c r="O19" s="100"/>
    </row>
    <row r="20" spans="1:16" ht="20.25" customHeight="1" x14ac:dyDescent="0.2">
      <c r="B20" s="831" t="s">
        <v>134</v>
      </c>
      <c r="C20" s="831" t="s">
        <v>172</v>
      </c>
      <c r="D20" s="831" t="s">
        <v>173</v>
      </c>
      <c r="E20" s="831" t="s">
        <v>174</v>
      </c>
      <c r="F20" s="831" t="s">
        <v>175</v>
      </c>
      <c r="G20" s="831" t="s">
        <v>176</v>
      </c>
      <c r="H20" s="831" t="s">
        <v>177</v>
      </c>
      <c r="I20" s="831" t="s">
        <v>178</v>
      </c>
      <c r="J20" s="831" t="s">
        <v>179</v>
      </c>
      <c r="K20" s="831" t="s">
        <v>180</v>
      </c>
      <c r="L20" s="831" t="s">
        <v>181</v>
      </c>
      <c r="M20" s="831" t="s">
        <v>182</v>
      </c>
      <c r="N20" s="832" t="s">
        <v>183</v>
      </c>
      <c r="O20" s="428" t="s">
        <v>13</v>
      </c>
    </row>
    <row r="21" spans="1:16" x14ac:dyDescent="0.2">
      <c r="B21" s="151" t="s">
        <v>154</v>
      </c>
      <c r="C21" s="143">
        <f>+C23+C24+C25+C26</f>
        <v>5680298</v>
      </c>
      <c r="D21" s="143">
        <f t="shared" ref="D21:I21" si="5">+D23+D24+D25+D26</f>
        <v>5645637</v>
      </c>
      <c r="E21" s="143">
        <f t="shared" si="5"/>
        <v>5625360</v>
      </c>
      <c r="F21" s="143">
        <f t="shared" si="5"/>
        <v>5579079</v>
      </c>
      <c r="G21" s="143">
        <f t="shared" si="5"/>
        <v>5582556</v>
      </c>
      <c r="H21" s="143">
        <f t="shared" si="5"/>
        <v>5610851</v>
      </c>
      <c r="I21" s="143">
        <f t="shared" si="5"/>
        <v>5539013</v>
      </c>
      <c r="J21" s="143">
        <f>+J23+J24+J25+J26</f>
        <v>5514586</v>
      </c>
      <c r="K21" s="143">
        <f>+K23+K24+K25+K26</f>
        <v>0</v>
      </c>
      <c r="L21" s="143">
        <f>+L23+L24+L25+L26</f>
        <v>0</v>
      </c>
      <c r="M21" s="143">
        <f t="shared" ref="M21:N21" si="6">+M23+M24+M25+M26</f>
        <v>0</v>
      </c>
      <c r="N21" s="143">
        <f t="shared" si="6"/>
        <v>0</v>
      </c>
      <c r="O21" s="153">
        <f t="shared" ref="O21" si="7">+O22+O26</f>
        <v>5597172.5</v>
      </c>
    </row>
    <row r="22" spans="1:16" x14ac:dyDescent="0.2">
      <c r="B22" s="834" t="s">
        <v>566</v>
      </c>
      <c r="C22" s="842">
        <f>+C23+C24+C25</f>
        <v>4768601</v>
      </c>
      <c r="D22" s="148">
        <f t="shared" ref="D22:J22" si="8">+D23+D24+D25</f>
        <v>4767444</v>
      </c>
      <c r="E22" s="148">
        <f t="shared" si="8"/>
        <v>4737787</v>
      </c>
      <c r="F22" s="148">
        <f t="shared" si="8"/>
        <v>4702037</v>
      </c>
      <c r="G22" s="148">
        <f t="shared" si="8"/>
        <v>4715845</v>
      </c>
      <c r="H22" s="148">
        <f t="shared" si="8"/>
        <v>4745212</v>
      </c>
      <c r="I22" s="148">
        <f t="shared" si="8"/>
        <v>4668361</v>
      </c>
      <c r="J22" s="148">
        <f t="shared" si="8"/>
        <v>4659928</v>
      </c>
      <c r="K22" s="148">
        <f t="shared" ref="K22:O22" si="9">+K23+K24+K25</f>
        <v>0</v>
      </c>
      <c r="L22" s="148">
        <f t="shared" si="9"/>
        <v>0</v>
      </c>
      <c r="M22" s="148">
        <f t="shared" si="9"/>
        <v>0</v>
      </c>
      <c r="N22" s="148">
        <f t="shared" si="9"/>
        <v>0</v>
      </c>
      <c r="O22" s="154">
        <f t="shared" si="9"/>
        <v>4720651.875</v>
      </c>
    </row>
    <row r="23" spans="1:16" ht="15" customHeight="1" x14ac:dyDescent="0.2">
      <c r="B23" s="834" t="s">
        <v>105</v>
      </c>
      <c r="C23" s="843">
        <v>2301624</v>
      </c>
      <c r="D23" s="150">
        <v>2307995</v>
      </c>
      <c r="E23" s="150">
        <v>2272016</v>
      </c>
      <c r="F23" s="146">
        <v>2253801</v>
      </c>
      <c r="G23" s="146">
        <v>2318569</v>
      </c>
      <c r="H23" s="146">
        <v>2356944</v>
      </c>
      <c r="I23" s="146">
        <v>2269179</v>
      </c>
      <c r="J23" s="146">
        <v>2267180</v>
      </c>
      <c r="K23" s="146"/>
      <c r="L23" s="146"/>
      <c r="M23" s="146"/>
      <c r="N23" s="146"/>
      <c r="O23" s="156">
        <f>AVERAGE(C23:N23)</f>
        <v>2293413.5</v>
      </c>
      <c r="P23" s="803"/>
    </row>
    <row r="24" spans="1:16" ht="16.5" customHeight="1" x14ac:dyDescent="0.2">
      <c r="B24" s="834" t="s">
        <v>106</v>
      </c>
      <c r="C24" s="843">
        <v>1902366</v>
      </c>
      <c r="D24" s="150">
        <v>1892602</v>
      </c>
      <c r="E24" s="150">
        <v>1897137</v>
      </c>
      <c r="F24" s="146">
        <v>1885043</v>
      </c>
      <c r="G24" s="146">
        <v>1861311</v>
      </c>
      <c r="H24" s="146">
        <v>1854775</v>
      </c>
      <c r="I24" s="146">
        <v>1860122</v>
      </c>
      <c r="J24" s="146">
        <v>1853541</v>
      </c>
      <c r="K24" s="146"/>
      <c r="L24" s="146"/>
      <c r="M24" s="146"/>
      <c r="N24" s="146"/>
      <c r="O24" s="156">
        <f t="shared" ref="O24:O26" si="10">AVERAGE(C24:N24)</f>
        <v>1875862.125</v>
      </c>
    </row>
    <row r="25" spans="1:16" ht="18" customHeight="1" x14ac:dyDescent="0.2">
      <c r="B25" s="834" t="s">
        <v>107</v>
      </c>
      <c r="C25" s="843">
        <v>564611</v>
      </c>
      <c r="D25" s="150">
        <v>566847</v>
      </c>
      <c r="E25" s="146">
        <v>568634</v>
      </c>
      <c r="F25" s="150">
        <v>563193</v>
      </c>
      <c r="G25" s="146">
        <v>535965</v>
      </c>
      <c r="H25" s="146">
        <v>533493</v>
      </c>
      <c r="I25" s="146">
        <v>539060</v>
      </c>
      <c r="J25" s="146">
        <v>539207</v>
      </c>
      <c r="K25" s="146"/>
      <c r="L25" s="146"/>
      <c r="M25" s="146"/>
      <c r="N25" s="146"/>
      <c r="O25" s="156">
        <f t="shared" si="10"/>
        <v>551376.25</v>
      </c>
    </row>
    <row r="26" spans="1:16" ht="18.75" customHeight="1" thickBot="1" x14ac:dyDescent="0.25">
      <c r="B26" s="837" t="s">
        <v>165</v>
      </c>
      <c r="C26" s="837">
        <f>887726+14236+9735</f>
        <v>911697</v>
      </c>
      <c r="D26" s="124">
        <v>878193</v>
      </c>
      <c r="E26" s="124">
        <v>887573</v>
      </c>
      <c r="F26" s="125">
        <v>877042</v>
      </c>
      <c r="G26" s="125">
        <v>866711</v>
      </c>
      <c r="H26" s="125">
        <v>865639</v>
      </c>
      <c r="I26" s="125">
        <v>870652</v>
      </c>
      <c r="J26" s="125">
        <v>854658</v>
      </c>
      <c r="K26" s="125"/>
      <c r="L26" s="125"/>
      <c r="M26" s="125"/>
      <c r="N26" s="125"/>
      <c r="O26" s="153">
        <f t="shared" si="10"/>
        <v>876520.625</v>
      </c>
    </row>
    <row r="27" spans="1:16" s="826" customFormat="1" x14ac:dyDescent="0.2">
      <c r="B27" s="844" t="s">
        <v>604</v>
      </c>
      <c r="C27" s="845"/>
      <c r="D27" s="164"/>
      <c r="E27" s="164"/>
      <c r="F27" s="164"/>
      <c r="G27" s="164"/>
      <c r="H27" s="164"/>
      <c r="I27" s="164"/>
      <c r="J27" s="164"/>
      <c r="K27" s="164"/>
      <c r="L27" s="164"/>
      <c r="M27" s="164"/>
      <c r="N27" s="164"/>
      <c r="O27" s="164"/>
    </row>
    <row r="28" spans="1:16" s="826" customFormat="1" x14ac:dyDescent="0.2">
      <c r="B28" s="839" t="s">
        <v>166</v>
      </c>
      <c r="D28" s="162"/>
      <c r="E28" s="162"/>
      <c r="F28" s="162"/>
      <c r="G28" s="162"/>
      <c r="H28" s="165" t="s">
        <v>9</v>
      </c>
      <c r="I28" s="162"/>
      <c r="J28" s="162"/>
      <c r="K28" s="162"/>
      <c r="L28" s="162"/>
      <c r="M28" s="162"/>
      <c r="N28" s="162"/>
      <c r="O28" s="162"/>
    </row>
    <row r="29" spans="1:16" s="826" customFormat="1" ht="15" customHeight="1" x14ac:dyDescent="0.2">
      <c r="B29" s="814"/>
      <c r="C29" s="814"/>
      <c r="D29" s="166"/>
      <c r="E29" s="166"/>
      <c r="F29" s="166"/>
      <c r="G29" s="166"/>
      <c r="H29" s="166"/>
      <c r="I29" s="166"/>
      <c r="J29" s="166"/>
      <c r="K29" s="166"/>
      <c r="L29" s="166"/>
      <c r="M29" s="166"/>
      <c r="N29" s="166"/>
      <c r="O29" s="166"/>
      <c r="P29" s="814"/>
    </row>
    <row r="30" spans="1:16" s="826" customFormat="1" x14ac:dyDescent="0.2">
      <c r="D30" s="162"/>
      <c r="E30" s="162"/>
      <c r="F30" s="162"/>
      <c r="G30" s="162"/>
      <c r="H30" s="162"/>
      <c r="I30" s="162"/>
      <c r="J30" s="162"/>
      <c r="K30" s="162"/>
      <c r="L30" s="162"/>
      <c r="M30" s="162"/>
      <c r="N30" s="162"/>
      <c r="O30" s="162"/>
    </row>
    <row r="31" spans="1:16" s="826" customFormat="1" x14ac:dyDescent="0.2">
      <c r="A31" s="826" t="s">
        <v>14</v>
      </c>
      <c r="B31" s="26" t="s">
        <v>9</v>
      </c>
      <c r="C31" s="1111" t="s">
        <v>962</v>
      </c>
      <c r="D31" s="160"/>
      <c r="E31" s="160"/>
      <c r="G31" s="160"/>
      <c r="H31" s="160"/>
      <c r="I31" s="160"/>
      <c r="J31" s="160"/>
      <c r="K31" s="160"/>
      <c r="L31" s="160"/>
      <c r="M31" s="160"/>
      <c r="N31" s="160"/>
      <c r="O31" s="159"/>
    </row>
    <row r="32" spans="1:16" s="826" customFormat="1" ht="15" x14ac:dyDescent="0.25">
      <c r="B32" s="829">
        <v>2014</v>
      </c>
      <c r="C32" s="847"/>
      <c r="D32" s="167"/>
      <c r="E32" s="167"/>
      <c r="F32" s="167"/>
      <c r="G32" s="167"/>
      <c r="H32" s="167"/>
      <c r="I32" s="167"/>
      <c r="J32" s="167"/>
      <c r="K32" s="167"/>
      <c r="L32" s="167"/>
      <c r="M32" s="167"/>
      <c r="N32" s="167"/>
      <c r="O32" s="159"/>
    </row>
    <row r="33" spans="2:16" ht="13.5" thickBot="1" x14ac:dyDescent="0.25">
      <c r="B33" s="848"/>
      <c r="C33" s="848"/>
      <c r="D33" s="123"/>
      <c r="E33" s="123"/>
      <c r="F33" s="123"/>
      <c r="G33" s="123"/>
      <c r="H33" s="121"/>
      <c r="I33" s="121"/>
      <c r="J33" s="121"/>
      <c r="K33" s="121"/>
      <c r="L33" s="121"/>
      <c r="M33" s="121"/>
      <c r="N33" s="121"/>
      <c r="O33" s="121"/>
    </row>
    <row r="34" spans="2:16" x14ac:dyDescent="0.2">
      <c r="B34" s="831" t="s">
        <v>605</v>
      </c>
      <c r="C34" s="831" t="s">
        <v>172</v>
      </c>
      <c r="D34" s="831" t="s">
        <v>173</v>
      </c>
      <c r="E34" s="831" t="s">
        <v>174</v>
      </c>
      <c r="F34" s="831" t="s">
        <v>175</v>
      </c>
      <c r="G34" s="831" t="s">
        <v>176</v>
      </c>
      <c r="H34" s="831" t="s">
        <v>177</v>
      </c>
      <c r="I34" s="831" t="s">
        <v>178</v>
      </c>
      <c r="J34" s="831" t="s">
        <v>179</v>
      </c>
      <c r="K34" s="831" t="s">
        <v>180</v>
      </c>
      <c r="L34" s="831" t="s">
        <v>181</v>
      </c>
      <c r="M34" s="831" t="s">
        <v>182</v>
      </c>
      <c r="N34" s="831" t="s">
        <v>183</v>
      </c>
      <c r="O34" s="428" t="s">
        <v>199</v>
      </c>
      <c r="P34" s="849"/>
    </row>
    <row r="35" spans="2:16" ht="15" x14ac:dyDescent="0.25">
      <c r="B35" s="850" t="s">
        <v>81</v>
      </c>
      <c r="C35" s="851">
        <f>+C36+C40+C44+C48</f>
        <v>5680298</v>
      </c>
      <c r="D35" s="851">
        <f t="shared" ref="D35:J35" si="11">+D36+D40+D44+D48</f>
        <v>5645637</v>
      </c>
      <c r="E35" s="851">
        <f t="shared" si="11"/>
        <v>5625360</v>
      </c>
      <c r="F35" s="40">
        <f t="shared" si="11"/>
        <v>5579079</v>
      </c>
      <c r="G35" s="40">
        <f t="shared" si="11"/>
        <v>5582556</v>
      </c>
      <c r="H35" s="40">
        <f t="shared" si="11"/>
        <v>5610851</v>
      </c>
      <c r="I35" s="40">
        <f t="shared" si="11"/>
        <v>5539013</v>
      </c>
      <c r="J35" s="40">
        <f t="shared" si="11"/>
        <v>5514586</v>
      </c>
      <c r="K35" s="40">
        <f t="shared" ref="K35:N35" si="12">+K36+K40+K44+K48</f>
        <v>0</v>
      </c>
      <c r="L35" s="40">
        <f t="shared" si="12"/>
        <v>0</v>
      </c>
      <c r="M35" s="40">
        <f t="shared" si="12"/>
        <v>0</v>
      </c>
      <c r="N35" s="429">
        <f t="shared" si="12"/>
        <v>0</v>
      </c>
      <c r="O35" s="434">
        <f>+O36+O40+O44+O48</f>
        <v>5597172.5</v>
      </c>
    </row>
    <row r="36" spans="2:16" x14ac:dyDescent="0.2">
      <c r="B36" s="833" t="s">
        <v>105</v>
      </c>
      <c r="C36" s="852">
        <f>SUM(C37:C39)</f>
        <v>2301624</v>
      </c>
      <c r="D36" s="852">
        <f t="shared" ref="D36:J36" si="13">SUM(D37:D39)</f>
        <v>2307995</v>
      </c>
      <c r="E36" s="852">
        <f t="shared" si="13"/>
        <v>2272016</v>
      </c>
      <c r="F36" s="144">
        <f t="shared" si="13"/>
        <v>2253801</v>
      </c>
      <c r="G36" s="144">
        <f t="shared" si="13"/>
        <v>2318569</v>
      </c>
      <c r="H36" s="145">
        <f t="shared" si="13"/>
        <v>2356944</v>
      </c>
      <c r="I36" s="145">
        <f t="shared" si="13"/>
        <v>2269179</v>
      </c>
      <c r="J36" s="145">
        <f t="shared" si="13"/>
        <v>2267180</v>
      </c>
      <c r="K36" s="145">
        <f t="shared" ref="K36:O36" si="14">SUM(K37:K39)</f>
        <v>0</v>
      </c>
      <c r="L36" s="145">
        <f t="shared" si="14"/>
        <v>0</v>
      </c>
      <c r="M36" s="145">
        <f t="shared" si="14"/>
        <v>0</v>
      </c>
      <c r="N36" s="430">
        <f t="shared" si="14"/>
        <v>0</v>
      </c>
      <c r="O36" s="399">
        <f t="shared" si="14"/>
        <v>2293413.5</v>
      </c>
    </row>
    <row r="37" spans="2:16" ht="15" x14ac:dyDescent="0.25">
      <c r="B37" s="853" t="s">
        <v>200</v>
      </c>
      <c r="C37" s="854">
        <v>1263278</v>
      </c>
      <c r="D37" s="146">
        <v>1121904</v>
      </c>
      <c r="E37" s="146">
        <v>1114708</v>
      </c>
      <c r="F37" s="146">
        <v>1112751</v>
      </c>
      <c r="G37" s="146">
        <v>1141476</v>
      </c>
      <c r="H37" s="146">
        <v>1169700</v>
      </c>
      <c r="I37" s="146">
        <v>1117582</v>
      </c>
      <c r="J37" s="146">
        <v>1262150</v>
      </c>
      <c r="K37" s="146"/>
      <c r="L37" s="146"/>
      <c r="M37" s="146"/>
      <c r="N37" s="431"/>
      <c r="O37" s="156">
        <f>(AVERAGE(C37:N37))</f>
        <v>1162943.625</v>
      </c>
    </row>
    <row r="38" spans="2:16" ht="15" x14ac:dyDescent="0.25">
      <c r="B38" s="855" t="s">
        <v>201</v>
      </c>
      <c r="C38" s="854">
        <v>895849</v>
      </c>
      <c r="D38" s="146">
        <v>812476</v>
      </c>
      <c r="E38" s="146">
        <v>790040</v>
      </c>
      <c r="F38" s="146">
        <v>787623</v>
      </c>
      <c r="G38" s="146">
        <v>837072</v>
      </c>
      <c r="H38" s="146">
        <v>847151</v>
      </c>
      <c r="I38" s="146">
        <v>806478</v>
      </c>
      <c r="J38" s="146">
        <v>877087</v>
      </c>
      <c r="K38" s="146"/>
      <c r="L38" s="146"/>
      <c r="M38" s="146"/>
      <c r="N38" s="431"/>
      <c r="O38" s="156">
        <f t="shared" ref="O38:O39" si="15">(AVERAGE(C38:N38))</f>
        <v>831722</v>
      </c>
    </row>
    <row r="39" spans="2:16" ht="15" x14ac:dyDescent="0.25">
      <c r="B39" s="853" t="s">
        <v>202</v>
      </c>
      <c r="C39" s="854">
        <v>142497</v>
      </c>
      <c r="D39" s="146">
        <v>373615</v>
      </c>
      <c r="E39" s="146">
        <v>367268</v>
      </c>
      <c r="F39" s="146">
        <v>353427</v>
      </c>
      <c r="G39" s="146">
        <v>340021</v>
      </c>
      <c r="H39" s="146">
        <v>340093</v>
      </c>
      <c r="I39" s="146">
        <v>345119</v>
      </c>
      <c r="J39" s="146">
        <v>127943</v>
      </c>
      <c r="K39" s="146"/>
      <c r="L39" s="146"/>
      <c r="M39" s="146"/>
      <c r="N39" s="431"/>
      <c r="O39" s="156">
        <f t="shared" si="15"/>
        <v>298747.875</v>
      </c>
    </row>
    <row r="40" spans="2:16" x14ac:dyDescent="0.2">
      <c r="B40" s="850" t="s">
        <v>106</v>
      </c>
      <c r="C40" s="815">
        <f>SUM(C41:C43)</f>
        <v>1902366</v>
      </c>
      <c r="D40" s="815">
        <f t="shared" ref="D40:J40" si="16">SUM(D41:D43)</f>
        <v>1892602</v>
      </c>
      <c r="E40" s="815">
        <f t="shared" si="16"/>
        <v>1897137</v>
      </c>
      <c r="F40" s="30">
        <f t="shared" si="16"/>
        <v>1885043</v>
      </c>
      <c r="G40" s="30">
        <f t="shared" si="16"/>
        <v>1861311</v>
      </c>
      <c r="H40" s="18">
        <f t="shared" si="16"/>
        <v>1854775</v>
      </c>
      <c r="I40" s="18">
        <f t="shared" si="16"/>
        <v>1860122</v>
      </c>
      <c r="J40" s="18">
        <f t="shared" si="16"/>
        <v>1853541</v>
      </c>
      <c r="K40" s="18">
        <f t="shared" ref="K40:O40" si="17">SUM(K41:K43)</f>
        <v>0</v>
      </c>
      <c r="L40" s="18">
        <f t="shared" si="17"/>
        <v>0</v>
      </c>
      <c r="M40" s="18">
        <f t="shared" si="17"/>
        <v>0</v>
      </c>
      <c r="N40" s="432">
        <f t="shared" si="17"/>
        <v>0</v>
      </c>
      <c r="O40" s="435">
        <f t="shared" si="17"/>
        <v>1875862.125</v>
      </c>
    </row>
    <row r="41" spans="2:16" ht="15" x14ac:dyDescent="0.25">
      <c r="B41" s="855" t="s">
        <v>200</v>
      </c>
      <c r="C41" s="854">
        <v>1159552</v>
      </c>
      <c r="D41" s="146">
        <v>1138500</v>
      </c>
      <c r="E41" s="146">
        <v>1126797</v>
      </c>
      <c r="F41" s="146">
        <v>1111146</v>
      </c>
      <c r="G41" s="146">
        <v>1072802</v>
      </c>
      <c r="H41" s="146">
        <v>1064712</v>
      </c>
      <c r="I41" s="146">
        <v>1053998</v>
      </c>
      <c r="J41" s="146">
        <v>1028794</v>
      </c>
      <c r="K41" s="146"/>
      <c r="L41" s="146"/>
      <c r="M41" s="146"/>
      <c r="N41" s="431"/>
      <c r="O41" s="156">
        <f>(AVERAGE(C41:N41))</f>
        <v>1094537.625</v>
      </c>
    </row>
    <row r="42" spans="2:16" ht="15" x14ac:dyDescent="0.25">
      <c r="B42" s="855" t="s">
        <v>201</v>
      </c>
      <c r="C42" s="854">
        <v>509910</v>
      </c>
      <c r="D42" s="146">
        <v>502676</v>
      </c>
      <c r="E42" s="146">
        <v>503606</v>
      </c>
      <c r="F42" s="146">
        <v>492025</v>
      </c>
      <c r="G42" s="146">
        <v>476460</v>
      </c>
      <c r="H42" s="146">
        <v>477176</v>
      </c>
      <c r="I42" s="146">
        <v>473708</v>
      </c>
      <c r="J42" s="146">
        <v>465461</v>
      </c>
      <c r="K42" s="146"/>
      <c r="L42" s="146"/>
      <c r="M42" s="146"/>
      <c r="N42" s="431"/>
      <c r="O42" s="156">
        <f t="shared" ref="O42:O43" si="18">(AVERAGE(C42:N42))</f>
        <v>487627.75</v>
      </c>
    </row>
    <row r="43" spans="2:16" ht="15" x14ac:dyDescent="0.25">
      <c r="B43" s="855" t="s">
        <v>202</v>
      </c>
      <c r="C43" s="854">
        <v>232904</v>
      </c>
      <c r="D43" s="146">
        <v>251426</v>
      </c>
      <c r="E43" s="146">
        <v>266734</v>
      </c>
      <c r="F43" s="146">
        <v>281872</v>
      </c>
      <c r="G43" s="146">
        <v>312049</v>
      </c>
      <c r="H43" s="146">
        <v>312887</v>
      </c>
      <c r="I43" s="146">
        <v>332416</v>
      </c>
      <c r="J43" s="146">
        <v>359286</v>
      </c>
      <c r="K43" s="146"/>
      <c r="L43" s="146"/>
      <c r="M43" s="146"/>
      <c r="N43" s="431"/>
      <c r="O43" s="156">
        <f t="shared" si="18"/>
        <v>293696.75</v>
      </c>
    </row>
    <row r="44" spans="2:16" x14ac:dyDescent="0.2">
      <c r="B44" s="850" t="s">
        <v>107</v>
      </c>
      <c r="C44" s="850">
        <f>SUM(C45:C47)</f>
        <v>564611</v>
      </c>
      <c r="D44" s="850">
        <f t="shared" ref="D44:J44" si="19">SUM(D45:D47)</f>
        <v>566847</v>
      </c>
      <c r="E44" s="850">
        <f t="shared" si="19"/>
        <v>568634</v>
      </c>
      <c r="F44" s="17">
        <f t="shared" si="19"/>
        <v>563193</v>
      </c>
      <c r="G44" s="17">
        <f t="shared" si="19"/>
        <v>535965</v>
      </c>
      <c r="H44" s="17">
        <f t="shared" si="19"/>
        <v>533493</v>
      </c>
      <c r="I44" s="17">
        <f t="shared" si="19"/>
        <v>539060</v>
      </c>
      <c r="J44" s="18">
        <f t="shared" si="19"/>
        <v>539207</v>
      </c>
      <c r="K44" s="17">
        <f t="shared" ref="K44:L44" si="20">SUM(K45:K47)</f>
        <v>0</v>
      </c>
      <c r="L44" s="17">
        <f t="shared" si="20"/>
        <v>0</v>
      </c>
      <c r="M44" s="17"/>
      <c r="N44" s="396"/>
      <c r="O44" s="340">
        <f t="shared" ref="O44" si="21">SUM(O45:O47)</f>
        <v>551376.25</v>
      </c>
    </row>
    <row r="45" spans="2:16" ht="15" x14ac:dyDescent="0.25">
      <c r="B45" s="855" t="s">
        <v>200</v>
      </c>
      <c r="C45" s="854">
        <v>356378</v>
      </c>
      <c r="D45" s="854">
        <v>361057</v>
      </c>
      <c r="E45" s="854">
        <v>361810</v>
      </c>
      <c r="F45" s="854">
        <v>358268</v>
      </c>
      <c r="G45" s="854">
        <v>343001</v>
      </c>
      <c r="H45" s="854">
        <v>341618</v>
      </c>
      <c r="I45" s="854">
        <v>345245</v>
      </c>
      <c r="J45" s="854">
        <v>341375</v>
      </c>
      <c r="K45" s="854"/>
      <c r="L45" s="854"/>
      <c r="M45" s="854"/>
      <c r="N45" s="856"/>
      <c r="O45" s="156">
        <f>(AVERAGE(C45:N45))</f>
        <v>351094</v>
      </c>
    </row>
    <row r="46" spans="2:16" ht="15" x14ac:dyDescent="0.25">
      <c r="B46" s="855" t="s">
        <v>201</v>
      </c>
      <c r="C46" s="854">
        <v>197225</v>
      </c>
      <c r="D46" s="854">
        <v>197624</v>
      </c>
      <c r="E46" s="854">
        <v>198238</v>
      </c>
      <c r="F46" s="854">
        <v>196610</v>
      </c>
      <c r="G46" s="854">
        <v>184054</v>
      </c>
      <c r="H46" s="854">
        <v>185277</v>
      </c>
      <c r="I46" s="854">
        <v>186340</v>
      </c>
      <c r="J46" s="854">
        <v>185534</v>
      </c>
      <c r="K46" s="854"/>
      <c r="L46" s="854"/>
      <c r="M46" s="854"/>
      <c r="N46" s="856"/>
      <c r="O46" s="156">
        <f t="shared" ref="O46:O50" si="22">(AVERAGE(C46:N46))</f>
        <v>191362.75</v>
      </c>
    </row>
    <row r="47" spans="2:16" ht="15" x14ac:dyDescent="0.25">
      <c r="B47" s="855" t="s">
        <v>202</v>
      </c>
      <c r="C47" s="854">
        <v>11008</v>
      </c>
      <c r="D47" s="854">
        <v>8166</v>
      </c>
      <c r="E47" s="854">
        <v>8586</v>
      </c>
      <c r="F47" s="854">
        <v>8315</v>
      </c>
      <c r="G47" s="854">
        <v>8910</v>
      </c>
      <c r="H47" s="854">
        <v>6598</v>
      </c>
      <c r="I47" s="854">
        <v>7475</v>
      </c>
      <c r="J47" s="854">
        <v>12298</v>
      </c>
      <c r="K47" s="854"/>
      <c r="L47" s="854"/>
      <c r="M47" s="854"/>
      <c r="N47" s="856"/>
      <c r="O47" s="156">
        <f t="shared" si="22"/>
        <v>8919.5</v>
      </c>
    </row>
    <row r="48" spans="2:16" ht="15" x14ac:dyDescent="0.25">
      <c r="B48" s="855" t="s">
        <v>203</v>
      </c>
      <c r="C48" s="857">
        <f>SUM(C49:C50)</f>
        <v>911697</v>
      </c>
      <c r="D48" s="857">
        <f t="shared" ref="D48:I48" si="23">SUM(D49:D50)</f>
        <v>878193</v>
      </c>
      <c r="E48" s="857">
        <f t="shared" si="23"/>
        <v>887573</v>
      </c>
      <c r="F48" s="857">
        <f t="shared" si="23"/>
        <v>877042</v>
      </c>
      <c r="G48" s="857">
        <f t="shared" si="23"/>
        <v>866711</v>
      </c>
      <c r="H48" s="857">
        <f t="shared" si="23"/>
        <v>865639</v>
      </c>
      <c r="I48" s="857">
        <f t="shared" si="23"/>
        <v>870652</v>
      </c>
      <c r="J48" s="18">
        <f t="shared" ref="J48" si="24">SUM(J49:J51)</f>
        <v>854658</v>
      </c>
      <c r="K48" s="17">
        <f t="shared" ref="K48:L48" si="25">SUM(K49:K51)</f>
        <v>0</v>
      </c>
      <c r="L48" s="17">
        <f t="shared" si="25"/>
        <v>0</v>
      </c>
      <c r="M48" s="17"/>
      <c r="N48" s="396"/>
      <c r="O48" s="340">
        <f>SUM(O49:O50)</f>
        <v>876520.625</v>
      </c>
    </row>
    <row r="49" spans="2:54" ht="15" x14ac:dyDescent="0.25">
      <c r="B49" s="855" t="s">
        <v>200</v>
      </c>
      <c r="C49" s="854">
        <f>435294+16848</f>
        <v>452142</v>
      </c>
      <c r="D49" s="854">
        <v>444412.89459677704</v>
      </c>
      <c r="E49" s="854">
        <v>443983.58556554868</v>
      </c>
      <c r="F49" s="854">
        <v>438649.94574910664</v>
      </c>
      <c r="G49" s="854">
        <v>427833.65603784187</v>
      </c>
      <c r="H49" s="854">
        <v>427378.46646913618</v>
      </c>
      <c r="I49" s="854">
        <v>423690.91938963282</v>
      </c>
      <c r="J49" s="854">
        <v>420664.7460211307</v>
      </c>
      <c r="K49" s="854"/>
      <c r="L49" s="854"/>
      <c r="M49" s="854"/>
      <c r="N49" s="856"/>
      <c r="O49" s="156">
        <f>(AVERAGE(C49:N49))</f>
        <v>434844.52672864671</v>
      </c>
    </row>
    <row r="50" spans="2:54" ht="15.75" thickBot="1" x14ac:dyDescent="0.3">
      <c r="B50" s="858" t="s">
        <v>201</v>
      </c>
      <c r="C50" s="859">
        <f>452432+7123</f>
        <v>459555</v>
      </c>
      <c r="D50" s="128">
        <v>433780.10540322296</v>
      </c>
      <c r="E50" s="25">
        <v>443589.41443445132</v>
      </c>
      <c r="F50" s="128">
        <v>438392.05425089336</v>
      </c>
      <c r="G50" s="128">
        <v>438877.34396215813</v>
      </c>
      <c r="H50" s="128">
        <v>438260.53353086382</v>
      </c>
      <c r="I50" s="128">
        <v>446961.08061036718</v>
      </c>
      <c r="J50" s="128">
        <v>433993.2539788693</v>
      </c>
      <c r="K50" s="128"/>
      <c r="L50" s="128"/>
      <c r="M50" s="128"/>
      <c r="N50" s="433"/>
      <c r="O50" s="436">
        <f t="shared" si="22"/>
        <v>441676.09827135329</v>
      </c>
    </row>
    <row r="51" spans="2:54" s="826" customFormat="1" x14ac:dyDescent="0.2">
      <c r="B51" s="860" t="s">
        <v>204</v>
      </c>
      <c r="C51" s="861"/>
      <c r="D51" s="162"/>
      <c r="E51" s="162"/>
      <c r="F51" s="162"/>
      <c r="G51" s="162"/>
      <c r="H51" s="162"/>
      <c r="I51" s="162"/>
      <c r="J51" s="162"/>
      <c r="K51" s="162"/>
      <c r="L51" s="162"/>
      <c r="M51" s="162"/>
      <c r="N51" s="162"/>
      <c r="O51" s="162"/>
    </row>
    <row r="52" spans="2:54" s="826" customFormat="1" x14ac:dyDescent="0.2">
      <c r="B52" s="860" t="s">
        <v>564</v>
      </c>
      <c r="C52" s="861"/>
      <c r="D52" s="162"/>
      <c r="E52" s="162"/>
      <c r="F52" s="162"/>
      <c r="G52" s="162"/>
      <c r="H52" s="162"/>
      <c r="I52" s="162"/>
      <c r="J52" s="162"/>
      <c r="K52" s="162"/>
      <c r="L52" s="162"/>
      <c r="M52" s="162"/>
      <c r="N52" s="162"/>
      <c r="O52" s="162"/>
    </row>
    <row r="53" spans="2:54" x14ac:dyDescent="0.2">
      <c r="B53" s="862"/>
      <c r="C53" s="863"/>
    </row>
    <row r="55" spans="2:54" s="826" customFormat="1" x14ac:dyDescent="0.2">
      <c r="B55" s="846" t="s">
        <v>613</v>
      </c>
      <c r="C55" s="846"/>
      <c r="D55" s="160"/>
      <c r="E55" s="160"/>
      <c r="F55" s="160"/>
      <c r="G55" s="160"/>
      <c r="H55" s="160"/>
      <c r="I55" s="160"/>
      <c r="J55" s="160"/>
      <c r="K55" s="160"/>
      <c r="L55" s="162"/>
      <c r="M55" s="162"/>
      <c r="N55" s="162"/>
      <c r="O55" s="162"/>
    </row>
    <row r="56" spans="2:54" s="826" customFormat="1" ht="15" x14ac:dyDescent="0.25">
      <c r="B56" s="829">
        <v>2014</v>
      </c>
      <c r="C56" s="847"/>
      <c r="D56" s="167"/>
      <c r="E56" s="167"/>
      <c r="F56" s="167"/>
      <c r="G56" s="167"/>
      <c r="H56" s="167"/>
      <c r="I56" s="167"/>
      <c r="J56" s="167"/>
      <c r="K56" s="167"/>
      <c r="L56" s="162"/>
      <c r="M56" s="162"/>
      <c r="N56" s="162"/>
      <c r="O56" s="162"/>
    </row>
    <row r="57" spans="2:54" x14ac:dyDescent="0.2">
      <c r="B57" s="864"/>
      <c r="C57" s="864"/>
      <c r="D57" s="437"/>
      <c r="E57" s="437"/>
      <c r="F57" s="437"/>
      <c r="G57" s="437"/>
      <c r="H57" s="181"/>
      <c r="I57" s="181"/>
      <c r="J57" s="181"/>
      <c r="K57" s="181"/>
      <c r="L57" s="181"/>
      <c r="M57" s="181"/>
      <c r="N57" s="181"/>
      <c r="O57" s="181"/>
      <c r="P57" s="865"/>
      <c r="Q57" s="865"/>
      <c r="R57" s="865"/>
      <c r="S57" s="865"/>
      <c r="T57" s="865"/>
      <c r="U57" s="865"/>
      <c r="V57" s="865"/>
      <c r="W57" s="865"/>
      <c r="X57" s="865"/>
      <c r="Y57" s="865"/>
      <c r="Z57" s="865"/>
      <c r="AA57" s="865"/>
      <c r="AB57" s="865"/>
      <c r="AC57" s="865"/>
      <c r="AD57" s="865"/>
      <c r="AE57" s="865"/>
      <c r="AF57" s="865"/>
      <c r="AG57" s="865"/>
      <c r="AH57" s="865"/>
      <c r="AI57" s="865"/>
      <c r="AJ57" s="865"/>
      <c r="AK57" s="865"/>
      <c r="AL57" s="865"/>
      <c r="AM57" s="865"/>
      <c r="AN57" s="865"/>
      <c r="AO57" s="865"/>
      <c r="AP57" s="865"/>
      <c r="AQ57" s="865"/>
      <c r="AR57" s="865"/>
      <c r="AS57" s="865"/>
      <c r="AT57" s="865"/>
      <c r="AU57" s="865"/>
      <c r="AV57" s="865"/>
      <c r="AW57" s="865"/>
      <c r="AX57" s="865"/>
      <c r="AY57" s="865"/>
      <c r="AZ57" s="865"/>
      <c r="BA57" s="865"/>
      <c r="BB57" s="865"/>
    </row>
    <row r="58" spans="2:54" s="826" customFormat="1" ht="15" x14ac:dyDescent="0.2">
      <c r="B58" s="866" t="s">
        <v>614</v>
      </c>
      <c r="C58" s="1135" t="s">
        <v>172</v>
      </c>
      <c r="D58" s="1135"/>
      <c r="E58" s="1135"/>
      <c r="F58" s="1136"/>
      <c r="G58" s="1134" t="s">
        <v>173</v>
      </c>
      <c r="H58" s="1135"/>
      <c r="I58" s="1135"/>
      <c r="J58" s="1136"/>
      <c r="K58" s="1134" t="s">
        <v>174</v>
      </c>
      <c r="L58" s="1135"/>
      <c r="M58" s="1135"/>
      <c r="N58" s="1136"/>
      <c r="O58" s="1134" t="s">
        <v>175</v>
      </c>
      <c r="P58" s="1135"/>
      <c r="Q58" s="1135"/>
      <c r="R58" s="1136"/>
      <c r="S58" s="1134" t="s">
        <v>176</v>
      </c>
      <c r="T58" s="1135"/>
      <c r="U58" s="1135"/>
      <c r="V58" s="1136"/>
      <c r="W58" s="1134" t="s">
        <v>177</v>
      </c>
      <c r="X58" s="1135"/>
      <c r="Y58" s="1135"/>
      <c r="Z58" s="1136"/>
      <c r="AA58" s="1135" t="s">
        <v>178</v>
      </c>
      <c r="AB58" s="1135"/>
      <c r="AC58" s="1135"/>
      <c r="AD58" s="1136"/>
      <c r="AE58" s="1135" t="s">
        <v>179</v>
      </c>
      <c r="AF58" s="1135"/>
      <c r="AG58" s="1135"/>
      <c r="AH58" s="1136"/>
      <c r="AI58" s="1135" t="s">
        <v>180</v>
      </c>
      <c r="AJ58" s="1135"/>
      <c r="AK58" s="1135"/>
      <c r="AL58" s="1136"/>
      <c r="AM58" s="1135" t="s">
        <v>181</v>
      </c>
      <c r="AN58" s="1135"/>
      <c r="AO58" s="1135"/>
      <c r="AP58" s="1136"/>
      <c r="AQ58" s="1135" t="s">
        <v>182</v>
      </c>
      <c r="AR58" s="1135"/>
      <c r="AS58" s="1135"/>
      <c r="AT58" s="1136"/>
      <c r="AU58" s="1135" t="s">
        <v>183</v>
      </c>
      <c r="AV58" s="1135"/>
      <c r="AW58" s="1135"/>
      <c r="AX58" s="1137"/>
      <c r="AY58" s="1135" t="s">
        <v>634</v>
      </c>
      <c r="AZ58" s="1135"/>
      <c r="BA58" s="1135"/>
      <c r="BB58" s="1136"/>
    </row>
    <row r="59" spans="2:54" ht="15" x14ac:dyDescent="0.2">
      <c r="B59" s="867"/>
      <c r="C59" s="868" t="s">
        <v>34</v>
      </c>
      <c r="D59" s="438" t="s">
        <v>615</v>
      </c>
      <c r="E59" s="438" t="s">
        <v>616</v>
      </c>
      <c r="F59" s="440" t="s">
        <v>37</v>
      </c>
      <c r="G59" s="869" t="s">
        <v>34</v>
      </c>
      <c r="H59" s="438" t="s">
        <v>615</v>
      </c>
      <c r="I59" s="438" t="s">
        <v>616</v>
      </c>
      <c r="J59" s="440" t="s">
        <v>37</v>
      </c>
      <c r="K59" s="869" t="s">
        <v>34</v>
      </c>
      <c r="L59" s="438" t="s">
        <v>615</v>
      </c>
      <c r="M59" s="438" t="s">
        <v>616</v>
      </c>
      <c r="N59" s="440" t="s">
        <v>37</v>
      </c>
      <c r="O59" s="869" t="s">
        <v>34</v>
      </c>
      <c r="P59" s="438" t="s">
        <v>615</v>
      </c>
      <c r="Q59" s="438" t="s">
        <v>616</v>
      </c>
      <c r="R59" s="440" t="s">
        <v>37</v>
      </c>
      <c r="S59" s="869" t="s">
        <v>34</v>
      </c>
      <c r="T59" s="438" t="s">
        <v>615</v>
      </c>
      <c r="U59" s="438" t="s">
        <v>616</v>
      </c>
      <c r="V59" s="440" t="s">
        <v>37</v>
      </c>
      <c r="W59" s="869" t="s">
        <v>34</v>
      </c>
      <c r="X59" s="438" t="s">
        <v>615</v>
      </c>
      <c r="Y59" s="438" t="s">
        <v>616</v>
      </c>
      <c r="Z59" s="440" t="s">
        <v>37</v>
      </c>
      <c r="AA59" s="868" t="s">
        <v>34</v>
      </c>
      <c r="AB59" s="438" t="s">
        <v>615</v>
      </c>
      <c r="AC59" s="438" t="s">
        <v>616</v>
      </c>
      <c r="AD59" s="440" t="s">
        <v>37</v>
      </c>
      <c r="AE59" s="868" t="s">
        <v>34</v>
      </c>
      <c r="AF59" s="438" t="s">
        <v>615</v>
      </c>
      <c r="AG59" s="438" t="s">
        <v>616</v>
      </c>
      <c r="AH59" s="440" t="s">
        <v>37</v>
      </c>
      <c r="AI59" s="868" t="s">
        <v>34</v>
      </c>
      <c r="AJ59" s="438" t="s">
        <v>615</v>
      </c>
      <c r="AK59" s="438" t="s">
        <v>616</v>
      </c>
      <c r="AL59" s="440" t="s">
        <v>37</v>
      </c>
      <c r="AM59" s="868" t="s">
        <v>34</v>
      </c>
      <c r="AN59" s="438" t="s">
        <v>615</v>
      </c>
      <c r="AO59" s="438" t="s">
        <v>616</v>
      </c>
      <c r="AP59" s="440" t="s">
        <v>37</v>
      </c>
      <c r="AQ59" s="868" t="s">
        <v>34</v>
      </c>
      <c r="AR59" s="438" t="s">
        <v>615</v>
      </c>
      <c r="AS59" s="438" t="s">
        <v>616</v>
      </c>
      <c r="AT59" s="440" t="s">
        <v>37</v>
      </c>
      <c r="AU59" s="868" t="s">
        <v>34</v>
      </c>
      <c r="AV59" s="438" t="s">
        <v>615</v>
      </c>
      <c r="AW59" s="438" t="s">
        <v>616</v>
      </c>
      <c r="AX59" s="439" t="s">
        <v>37</v>
      </c>
      <c r="AY59" s="868" t="s">
        <v>34</v>
      </c>
      <c r="AZ59" s="438" t="s">
        <v>615</v>
      </c>
      <c r="BA59" s="438" t="s">
        <v>616</v>
      </c>
      <c r="BB59" s="440" t="s">
        <v>37</v>
      </c>
    </row>
    <row r="60" spans="2:54" ht="15" x14ac:dyDescent="0.25">
      <c r="B60" s="857" t="s">
        <v>154</v>
      </c>
      <c r="C60" s="870">
        <f t="shared" ref="C60:Z60" si="26">SUM(C61:C77)</f>
        <v>4768601</v>
      </c>
      <c r="D60" s="168">
        <f t="shared" si="26"/>
        <v>2301624</v>
      </c>
      <c r="E60" s="168">
        <f t="shared" si="26"/>
        <v>1902366</v>
      </c>
      <c r="F60" s="441">
        <f t="shared" si="26"/>
        <v>564611</v>
      </c>
      <c r="G60" s="871">
        <f t="shared" si="26"/>
        <v>4767444</v>
      </c>
      <c r="H60" s="168">
        <f t="shared" si="26"/>
        <v>2307995</v>
      </c>
      <c r="I60" s="168">
        <f t="shared" si="26"/>
        <v>1892602</v>
      </c>
      <c r="J60" s="441">
        <f t="shared" si="26"/>
        <v>566847</v>
      </c>
      <c r="K60" s="871">
        <f t="shared" si="26"/>
        <v>4737787</v>
      </c>
      <c r="L60" s="168">
        <f t="shared" si="26"/>
        <v>2272016</v>
      </c>
      <c r="M60" s="168">
        <f t="shared" si="26"/>
        <v>1897137</v>
      </c>
      <c r="N60" s="441">
        <f t="shared" si="26"/>
        <v>568634</v>
      </c>
      <c r="O60" s="871">
        <f t="shared" si="26"/>
        <v>4702037</v>
      </c>
      <c r="P60" s="168">
        <f t="shared" si="26"/>
        <v>2253801</v>
      </c>
      <c r="Q60" s="168">
        <f t="shared" si="26"/>
        <v>1885043</v>
      </c>
      <c r="R60" s="441">
        <f t="shared" si="26"/>
        <v>563193</v>
      </c>
      <c r="S60" s="871">
        <f t="shared" si="26"/>
        <v>4715845</v>
      </c>
      <c r="T60" s="168">
        <f t="shared" si="26"/>
        <v>2318569</v>
      </c>
      <c r="U60" s="168">
        <f t="shared" si="26"/>
        <v>1861311</v>
      </c>
      <c r="V60" s="441">
        <f t="shared" si="26"/>
        <v>535965</v>
      </c>
      <c r="W60" s="871">
        <f t="shared" si="26"/>
        <v>4745212</v>
      </c>
      <c r="X60" s="168">
        <f t="shared" si="26"/>
        <v>2356944</v>
      </c>
      <c r="Y60" s="168">
        <f t="shared" si="26"/>
        <v>1854775</v>
      </c>
      <c r="Z60" s="441">
        <f t="shared" si="26"/>
        <v>533493</v>
      </c>
      <c r="AA60" s="870">
        <f t="shared" ref="AA60:AH60" si="27">SUM(AA61:AA77)</f>
        <v>4668361</v>
      </c>
      <c r="AB60" s="168">
        <f t="shared" si="27"/>
        <v>2269179</v>
      </c>
      <c r="AC60" s="168">
        <f t="shared" si="27"/>
        <v>1860122</v>
      </c>
      <c r="AD60" s="441">
        <f t="shared" si="27"/>
        <v>539060</v>
      </c>
      <c r="AE60" s="870">
        <f t="shared" si="27"/>
        <v>4659928</v>
      </c>
      <c r="AF60" s="168">
        <f t="shared" si="27"/>
        <v>2267180</v>
      </c>
      <c r="AG60" s="168">
        <f t="shared" si="27"/>
        <v>1853541</v>
      </c>
      <c r="AH60" s="441">
        <f t="shared" si="27"/>
        <v>539207</v>
      </c>
      <c r="AI60" s="870">
        <f t="shared" ref="AI60:AX60" si="28">SUM(AI61:AI77)</f>
        <v>0</v>
      </c>
      <c r="AJ60" s="168">
        <f t="shared" si="28"/>
        <v>0</v>
      </c>
      <c r="AK60" s="168">
        <f t="shared" si="28"/>
        <v>0</v>
      </c>
      <c r="AL60" s="441">
        <f t="shared" si="28"/>
        <v>0</v>
      </c>
      <c r="AM60" s="870">
        <f t="shared" si="28"/>
        <v>0</v>
      </c>
      <c r="AN60" s="168">
        <f t="shared" si="28"/>
        <v>0</v>
      </c>
      <c r="AO60" s="168">
        <f t="shared" si="28"/>
        <v>0</v>
      </c>
      <c r="AP60" s="441">
        <f t="shared" si="28"/>
        <v>0</v>
      </c>
      <c r="AQ60" s="870">
        <f t="shared" si="28"/>
        <v>0</v>
      </c>
      <c r="AR60" s="168">
        <f t="shared" si="28"/>
        <v>0</v>
      </c>
      <c r="AS60" s="168">
        <f t="shared" si="28"/>
        <v>0</v>
      </c>
      <c r="AT60" s="441">
        <f t="shared" si="28"/>
        <v>0</v>
      </c>
      <c r="AU60" s="870">
        <f t="shared" si="28"/>
        <v>0</v>
      </c>
      <c r="AV60" s="168">
        <f t="shared" si="28"/>
        <v>0</v>
      </c>
      <c r="AW60" s="168">
        <f t="shared" si="28"/>
        <v>0</v>
      </c>
      <c r="AX60" s="169">
        <f t="shared" si="28"/>
        <v>0</v>
      </c>
      <c r="AY60" s="870">
        <f>AVERAGE(C60,G60)</f>
        <v>4768022.5</v>
      </c>
      <c r="AZ60" s="168">
        <f t="shared" ref="AZ60:BB75" si="29">AVERAGE(D60,H60)</f>
        <v>2304809.5</v>
      </c>
      <c r="BA60" s="168">
        <f t="shared" si="29"/>
        <v>1897484</v>
      </c>
      <c r="BB60" s="441">
        <f t="shared" si="29"/>
        <v>565729</v>
      </c>
    </row>
    <row r="61" spans="2:54" x14ac:dyDescent="0.2">
      <c r="B61" s="872" t="s">
        <v>617</v>
      </c>
      <c r="C61" s="873">
        <f>SUM(D61:F61)</f>
        <v>345493</v>
      </c>
      <c r="D61" s="172">
        <v>183819</v>
      </c>
      <c r="E61" s="172">
        <v>125613</v>
      </c>
      <c r="F61" s="442">
        <v>36061</v>
      </c>
      <c r="G61" s="874">
        <f>SUM(H61:J61)</f>
        <v>338574</v>
      </c>
      <c r="H61" s="172">
        <v>179430</v>
      </c>
      <c r="I61" s="172">
        <v>123544</v>
      </c>
      <c r="J61" s="442">
        <v>35600</v>
      </c>
      <c r="K61" s="874">
        <f>SUM(L61:N61)</f>
        <v>322693</v>
      </c>
      <c r="L61" s="172">
        <v>176878</v>
      </c>
      <c r="M61" s="172">
        <v>111250</v>
      </c>
      <c r="N61" s="442">
        <v>34565</v>
      </c>
      <c r="O61" s="874">
        <f>SUM(P61:R61)</f>
        <v>319535</v>
      </c>
      <c r="P61" s="172">
        <v>183443</v>
      </c>
      <c r="Q61" s="172">
        <v>102883</v>
      </c>
      <c r="R61" s="442">
        <v>33209</v>
      </c>
      <c r="S61" s="874">
        <f>SUM(T61:V61)</f>
        <v>302606</v>
      </c>
      <c r="T61" s="172">
        <v>183174</v>
      </c>
      <c r="U61" s="172">
        <v>88958</v>
      </c>
      <c r="V61" s="442">
        <v>30474</v>
      </c>
      <c r="W61" s="874">
        <f>SUM(X61:Z61)</f>
        <v>302932</v>
      </c>
      <c r="X61" s="172">
        <v>183633</v>
      </c>
      <c r="Y61" s="172">
        <v>88587</v>
      </c>
      <c r="Z61" s="442">
        <v>30712</v>
      </c>
      <c r="AA61" s="873">
        <f>SUM(AB61:AD61)</f>
        <v>293826</v>
      </c>
      <c r="AB61" s="172">
        <v>168495</v>
      </c>
      <c r="AC61" s="172">
        <v>94072</v>
      </c>
      <c r="AD61" s="442">
        <v>31259</v>
      </c>
      <c r="AE61" s="873">
        <f>SUM(AF61:AH61)</f>
        <v>273424</v>
      </c>
      <c r="AF61" s="172">
        <v>148471</v>
      </c>
      <c r="AG61" s="172">
        <v>92833</v>
      </c>
      <c r="AH61" s="442">
        <v>32120</v>
      </c>
      <c r="AI61" s="873">
        <f>SUM(AJ61:AL61)</f>
        <v>0</v>
      </c>
      <c r="AJ61" s="172"/>
      <c r="AK61" s="172"/>
      <c r="AL61" s="442"/>
      <c r="AM61" s="873">
        <f>SUM(AN61:AP61)</f>
        <v>0</v>
      </c>
      <c r="AN61" s="172"/>
      <c r="AO61" s="172"/>
      <c r="AP61" s="442"/>
      <c r="AQ61" s="873">
        <f>SUM(AR61:AT61)</f>
        <v>0</v>
      </c>
      <c r="AR61" s="172"/>
      <c r="AS61" s="172"/>
      <c r="AT61" s="442"/>
      <c r="AU61" s="873">
        <f>SUM(AV61:AX61)</f>
        <v>0</v>
      </c>
      <c r="AV61" s="172"/>
      <c r="AW61" s="172"/>
      <c r="AX61" s="173"/>
      <c r="AY61" s="873">
        <f t="shared" ref="AY61:BB77" si="30">AVERAGE(C61,G61)</f>
        <v>342033.5</v>
      </c>
      <c r="AZ61" s="172">
        <f t="shared" si="29"/>
        <v>181624.5</v>
      </c>
      <c r="BA61" s="172">
        <f t="shared" si="29"/>
        <v>124578.5</v>
      </c>
      <c r="BB61" s="442">
        <f t="shared" si="29"/>
        <v>35830.5</v>
      </c>
    </row>
    <row r="62" spans="2:54" x14ac:dyDescent="0.2">
      <c r="B62" s="875" t="s">
        <v>618</v>
      </c>
      <c r="C62" s="876">
        <f t="shared" ref="C62:C77" si="31">SUM(D62:F62)</f>
        <v>39349</v>
      </c>
      <c r="D62" s="170">
        <v>23199</v>
      </c>
      <c r="E62" s="170">
        <v>11237</v>
      </c>
      <c r="F62" s="443">
        <v>4913</v>
      </c>
      <c r="G62" s="877">
        <f t="shared" ref="G62:G77" si="32">SUM(H62:J62)</f>
        <v>40521</v>
      </c>
      <c r="H62" s="170">
        <v>24535</v>
      </c>
      <c r="I62" s="170">
        <v>11428</v>
      </c>
      <c r="J62" s="443">
        <v>4558</v>
      </c>
      <c r="K62" s="877">
        <f t="shared" ref="K62:K77" si="33">SUM(L62:N62)</f>
        <v>40106</v>
      </c>
      <c r="L62" s="170">
        <v>24218</v>
      </c>
      <c r="M62" s="170">
        <v>11496</v>
      </c>
      <c r="N62" s="443">
        <v>4392</v>
      </c>
      <c r="O62" s="877">
        <f t="shared" ref="O62:O77" si="34">SUM(P62:R62)</f>
        <v>39023</v>
      </c>
      <c r="P62" s="170">
        <v>23464</v>
      </c>
      <c r="Q62" s="170">
        <v>11304</v>
      </c>
      <c r="R62" s="443">
        <v>4255</v>
      </c>
      <c r="S62" s="877">
        <f t="shared" ref="S62:S77" si="35">SUM(T62:V62)</f>
        <v>38303</v>
      </c>
      <c r="T62" s="170">
        <v>23189</v>
      </c>
      <c r="U62" s="170">
        <v>11027</v>
      </c>
      <c r="V62" s="443">
        <v>4087</v>
      </c>
      <c r="W62" s="877">
        <f t="shared" ref="W62:W77" si="36">SUM(X62:Z62)</f>
        <v>39275</v>
      </c>
      <c r="X62" s="170">
        <v>23209</v>
      </c>
      <c r="Y62" s="170">
        <v>11052</v>
      </c>
      <c r="Z62" s="443">
        <v>5014</v>
      </c>
      <c r="AA62" s="876">
        <f t="shared" ref="AA62:AA77" si="37">SUM(AB62:AD62)</f>
        <v>38957</v>
      </c>
      <c r="AB62" s="170">
        <v>23125</v>
      </c>
      <c r="AC62" s="170">
        <v>10923</v>
      </c>
      <c r="AD62" s="443">
        <v>4909</v>
      </c>
      <c r="AE62" s="876">
        <f t="shared" ref="AE62:AE77" si="38">SUM(AF62:AH62)</f>
        <v>40191</v>
      </c>
      <c r="AF62" s="170">
        <v>23550</v>
      </c>
      <c r="AG62" s="170">
        <v>11697</v>
      </c>
      <c r="AH62" s="443">
        <v>4944</v>
      </c>
      <c r="AI62" s="876">
        <f t="shared" ref="AI62:AI77" si="39">SUM(AJ62:AL62)</f>
        <v>0</v>
      </c>
      <c r="AJ62" s="170"/>
      <c r="AK62" s="170"/>
      <c r="AL62" s="443"/>
      <c r="AM62" s="876">
        <f t="shared" ref="AM62:AM77" si="40">SUM(AN62:AP62)</f>
        <v>0</v>
      </c>
      <c r="AN62" s="170"/>
      <c r="AO62" s="170"/>
      <c r="AP62" s="443"/>
      <c r="AQ62" s="876">
        <f t="shared" ref="AQ62:AQ77" si="41">SUM(AR62:AT62)</f>
        <v>0</v>
      </c>
      <c r="AR62" s="170"/>
      <c r="AS62" s="170"/>
      <c r="AT62" s="443"/>
      <c r="AU62" s="876">
        <f t="shared" ref="AU62:AU77" si="42">SUM(AV62:AX62)</f>
        <v>0</v>
      </c>
      <c r="AV62" s="170"/>
      <c r="AW62" s="170"/>
      <c r="AX62" s="171"/>
      <c r="AY62" s="876">
        <f t="shared" si="30"/>
        <v>39935</v>
      </c>
      <c r="AZ62" s="170">
        <f t="shared" si="29"/>
        <v>23867</v>
      </c>
      <c r="BA62" s="170">
        <f t="shared" si="29"/>
        <v>11332.5</v>
      </c>
      <c r="BB62" s="443">
        <f t="shared" si="29"/>
        <v>4735.5</v>
      </c>
    </row>
    <row r="63" spans="2:54" x14ac:dyDescent="0.2">
      <c r="B63" s="875" t="s">
        <v>619</v>
      </c>
      <c r="C63" s="876">
        <f t="shared" si="31"/>
        <v>63301</v>
      </c>
      <c r="D63" s="170">
        <v>29613</v>
      </c>
      <c r="E63" s="170">
        <v>27718</v>
      </c>
      <c r="F63" s="443">
        <v>5970</v>
      </c>
      <c r="G63" s="877">
        <f t="shared" si="32"/>
        <v>63039</v>
      </c>
      <c r="H63" s="170">
        <v>29796</v>
      </c>
      <c r="I63" s="170">
        <v>27714</v>
      </c>
      <c r="J63" s="443">
        <v>5529</v>
      </c>
      <c r="K63" s="877">
        <f t="shared" si="33"/>
        <v>63612</v>
      </c>
      <c r="L63" s="170">
        <v>30070</v>
      </c>
      <c r="M63" s="170">
        <v>28096</v>
      </c>
      <c r="N63" s="443">
        <v>5446</v>
      </c>
      <c r="O63" s="877">
        <f t="shared" si="34"/>
        <v>64211</v>
      </c>
      <c r="P63" s="170">
        <v>30725</v>
      </c>
      <c r="Q63" s="170">
        <v>28034</v>
      </c>
      <c r="R63" s="443">
        <v>5452</v>
      </c>
      <c r="S63" s="877">
        <f t="shared" si="35"/>
        <v>63263</v>
      </c>
      <c r="T63" s="170">
        <v>29834</v>
      </c>
      <c r="U63" s="170">
        <v>27739</v>
      </c>
      <c r="V63" s="443">
        <v>5690</v>
      </c>
      <c r="W63" s="877">
        <f t="shared" si="36"/>
        <v>64454</v>
      </c>
      <c r="X63" s="170">
        <v>31021</v>
      </c>
      <c r="Y63" s="170">
        <v>27799</v>
      </c>
      <c r="Z63" s="443">
        <v>5634</v>
      </c>
      <c r="AA63" s="876">
        <f t="shared" si="37"/>
        <v>63295</v>
      </c>
      <c r="AB63" s="170">
        <v>29924</v>
      </c>
      <c r="AC63" s="170">
        <v>27803</v>
      </c>
      <c r="AD63" s="443">
        <v>5568</v>
      </c>
      <c r="AE63" s="876">
        <f t="shared" si="38"/>
        <v>64947</v>
      </c>
      <c r="AF63" s="170">
        <v>31536</v>
      </c>
      <c r="AG63" s="170">
        <v>27598</v>
      </c>
      <c r="AH63" s="443">
        <v>5813</v>
      </c>
      <c r="AI63" s="876">
        <f t="shared" si="39"/>
        <v>0</v>
      </c>
      <c r="AJ63" s="170"/>
      <c r="AK63" s="170"/>
      <c r="AL63" s="443"/>
      <c r="AM63" s="876">
        <f t="shared" si="40"/>
        <v>0</v>
      </c>
      <c r="AN63" s="170"/>
      <c r="AO63" s="170"/>
      <c r="AP63" s="443"/>
      <c r="AQ63" s="876">
        <f t="shared" si="41"/>
        <v>0</v>
      </c>
      <c r="AR63" s="170"/>
      <c r="AS63" s="170"/>
      <c r="AT63" s="443"/>
      <c r="AU63" s="876">
        <f t="shared" si="42"/>
        <v>0</v>
      </c>
      <c r="AV63" s="170"/>
      <c r="AW63" s="170"/>
      <c r="AX63" s="171"/>
      <c r="AY63" s="876">
        <f t="shared" si="30"/>
        <v>63170</v>
      </c>
      <c r="AZ63" s="170">
        <f t="shared" si="29"/>
        <v>29704.5</v>
      </c>
      <c r="BA63" s="170">
        <f t="shared" si="29"/>
        <v>27716</v>
      </c>
      <c r="BB63" s="443">
        <f t="shared" si="29"/>
        <v>5749.5</v>
      </c>
    </row>
    <row r="64" spans="2:54" x14ac:dyDescent="0.2">
      <c r="B64" s="875" t="s">
        <v>620</v>
      </c>
      <c r="C64" s="876">
        <f t="shared" si="31"/>
        <v>526196</v>
      </c>
      <c r="D64" s="170">
        <v>274848</v>
      </c>
      <c r="E64" s="170">
        <v>169945</v>
      </c>
      <c r="F64" s="443">
        <v>81403</v>
      </c>
      <c r="G64" s="877">
        <f t="shared" si="32"/>
        <v>521673</v>
      </c>
      <c r="H64" s="170">
        <v>270333</v>
      </c>
      <c r="I64" s="170">
        <v>169300</v>
      </c>
      <c r="J64" s="443">
        <v>82040</v>
      </c>
      <c r="K64" s="877">
        <f t="shared" si="33"/>
        <v>521983</v>
      </c>
      <c r="L64" s="170">
        <v>270426</v>
      </c>
      <c r="M64" s="170">
        <v>168590</v>
      </c>
      <c r="N64" s="443">
        <v>82967</v>
      </c>
      <c r="O64" s="877">
        <f t="shared" si="34"/>
        <v>523500</v>
      </c>
      <c r="P64" s="170">
        <v>270137</v>
      </c>
      <c r="Q64" s="170">
        <v>171636</v>
      </c>
      <c r="R64" s="443">
        <v>81727</v>
      </c>
      <c r="S64" s="877">
        <f t="shared" si="35"/>
        <v>522509</v>
      </c>
      <c r="T64" s="170">
        <v>273203</v>
      </c>
      <c r="U64" s="170">
        <v>170048</v>
      </c>
      <c r="V64" s="443">
        <v>79258</v>
      </c>
      <c r="W64" s="877">
        <f t="shared" si="36"/>
        <v>522292</v>
      </c>
      <c r="X64" s="170">
        <v>275077</v>
      </c>
      <c r="Y64" s="170">
        <v>168562</v>
      </c>
      <c r="Z64" s="443">
        <v>78653</v>
      </c>
      <c r="AA64" s="876">
        <f t="shared" si="37"/>
        <v>510146</v>
      </c>
      <c r="AB64" s="170">
        <v>265685</v>
      </c>
      <c r="AC64" s="170">
        <v>166198</v>
      </c>
      <c r="AD64" s="443">
        <v>78263</v>
      </c>
      <c r="AE64" s="876">
        <f t="shared" si="38"/>
        <v>516085</v>
      </c>
      <c r="AF64" s="170">
        <v>273685</v>
      </c>
      <c r="AG64" s="170">
        <v>164989</v>
      </c>
      <c r="AH64" s="443">
        <v>77411</v>
      </c>
      <c r="AI64" s="876">
        <f t="shared" si="39"/>
        <v>0</v>
      </c>
      <c r="AJ64" s="170"/>
      <c r="AK64" s="170"/>
      <c r="AL64" s="443"/>
      <c r="AM64" s="876">
        <f t="shared" si="40"/>
        <v>0</v>
      </c>
      <c r="AN64" s="170"/>
      <c r="AO64" s="170"/>
      <c r="AP64" s="443"/>
      <c r="AQ64" s="876">
        <f t="shared" si="41"/>
        <v>0</v>
      </c>
      <c r="AR64" s="170"/>
      <c r="AS64" s="170"/>
      <c r="AT64" s="443"/>
      <c r="AU64" s="876">
        <f t="shared" si="42"/>
        <v>0</v>
      </c>
      <c r="AV64" s="170"/>
      <c r="AW64" s="170"/>
      <c r="AX64" s="171"/>
      <c r="AY64" s="876">
        <f t="shared" si="30"/>
        <v>523934.5</v>
      </c>
      <c r="AZ64" s="170">
        <f t="shared" si="29"/>
        <v>272590.5</v>
      </c>
      <c r="BA64" s="170">
        <f t="shared" si="29"/>
        <v>169622.5</v>
      </c>
      <c r="BB64" s="443">
        <f t="shared" si="29"/>
        <v>81721.5</v>
      </c>
    </row>
    <row r="65" spans="2:54" x14ac:dyDescent="0.2">
      <c r="B65" s="875" t="s">
        <v>621</v>
      </c>
      <c r="C65" s="876">
        <f t="shared" si="31"/>
        <v>29035</v>
      </c>
      <c r="D65" s="170">
        <v>14182</v>
      </c>
      <c r="E65" s="170">
        <v>12686</v>
      </c>
      <c r="F65" s="443">
        <v>2167</v>
      </c>
      <c r="G65" s="877">
        <f t="shared" si="32"/>
        <v>29357</v>
      </c>
      <c r="H65" s="170">
        <v>14344</v>
      </c>
      <c r="I65" s="170">
        <v>12837</v>
      </c>
      <c r="J65" s="443">
        <v>2176</v>
      </c>
      <c r="K65" s="877">
        <f t="shared" si="33"/>
        <v>29828</v>
      </c>
      <c r="L65" s="170">
        <v>14314</v>
      </c>
      <c r="M65" s="170">
        <v>13331</v>
      </c>
      <c r="N65" s="443">
        <v>2183</v>
      </c>
      <c r="O65" s="877">
        <f t="shared" si="34"/>
        <v>29469</v>
      </c>
      <c r="P65" s="170">
        <v>14271</v>
      </c>
      <c r="Q65" s="170">
        <v>13489</v>
      </c>
      <c r="R65" s="443">
        <v>1709</v>
      </c>
      <c r="S65" s="877">
        <f t="shared" si="35"/>
        <v>29848</v>
      </c>
      <c r="T65" s="170">
        <v>14172</v>
      </c>
      <c r="U65" s="170">
        <v>13515</v>
      </c>
      <c r="V65" s="443">
        <v>2161</v>
      </c>
      <c r="W65" s="877">
        <f t="shared" si="36"/>
        <v>29810</v>
      </c>
      <c r="X65" s="170">
        <v>14327</v>
      </c>
      <c r="Y65" s="170">
        <v>13221</v>
      </c>
      <c r="Z65" s="443">
        <v>2262</v>
      </c>
      <c r="AA65" s="876">
        <f t="shared" si="37"/>
        <v>31914</v>
      </c>
      <c r="AB65" s="170">
        <v>16421</v>
      </c>
      <c r="AC65" s="170">
        <v>13040</v>
      </c>
      <c r="AD65" s="443">
        <v>2453</v>
      </c>
      <c r="AE65" s="876">
        <f t="shared" si="38"/>
        <v>29663</v>
      </c>
      <c r="AF65" s="170">
        <v>14178</v>
      </c>
      <c r="AG65" s="170">
        <v>13026</v>
      </c>
      <c r="AH65" s="443">
        <v>2459</v>
      </c>
      <c r="AI65" s="876">
        <f t="shared" si="39"/>
        <v>0</v>
      </c>
      <c r="AJ65" s="170"/>
      <c r="AK65" s="170"/>
      <c r="AL65" s="443"/>
      <c r="AM65" s="876">
        <f t="shared" si="40"/>
        <v>0</v>
      </c>
      <c r="AN65" s="170"/>
      <c r="AO65" s="170"/>
      <c r="AP65" s="443"/>
      <c r="AQ65" s="876">
        <f t="shared" si="41"/>
        <v>0</v>
      </c>
      <c r="AR65" s="170"/>
      <c r="AS65" s="170"/>
      <c r="AT65" s="443"/>
      <c r="AU65" s="876">
        <f t="shared" si="42"/>
        <v>0</v>
      </c>
      <c r="AV65" s="170"/>
      <c r="AW65" s="170"/>
      <c r="AX65" s="171"/>
      <c r="AY65" s="876">
        <f t="shared" si="30"/>
        <v>29196</v>
      </c>
      <c r="AZ65" s="170">
        <f t="shared" si="29"/>
        <v>14263</v>
      </c>
      <c r="BA65" s="170">
        <f t="shared" si="29"/>
        <v>12761.5</v>
      </c>
      <c r="BB65" s="443">
        <f t="shared" si="29"/>
        <v>2171.5</v>
      </c>
    </row>
    <row r="66" spans="2:54" x14ac:dyDescent="0.2">
      <c r="B66" s="875" t="s">
        <v>622</v>
      </c>
      <c r="C66" s="876">
        <f t="shared" si="31"/>
        <v>600831</v>
      </c>
      <c r="D66" s="170">
        <v>128347</v>
      </c>
      <c r="E66" s="170">
        <v>422845</v>
      </c>
      <c r="F66" s="443">
        <v>49639</v>
      </c>
      <c r="G66" s="877">
        <f t="shared" si="32"/>
        <v>596063</v>
      </c>
      <c r="H66" s="170">
        <v>127430</v>
      </c>
      <c r="I66" s="170">
        <v>418702</v>
      </c>
      <c r="J66" s="443">
        <v>49931</v>
      </c>
      <c r="K66" s="877">
        <f t="shared" si="33"/>
        <v>593793</v>
      </c>
      <c r="L66" s="170">
        <v>126477</v>
      </c>
      <c r="M66" s="170">
        <v>416107</v>
      </c>
      <c r="N66" s="443">
        <v>51209</v>
      </c>
      <c r="O66" s="877">
        <f t="shared" si="34"/>
        <v>590726</v>
      </c>
      <c r="P66" s="170">
        <v>125608</v>
      </c>
      <c r="Q66" s="170">
        <v>414534</v>
      </c>
      <c r="R66" s="443">
        <v>50584</v>
      </c>
      <c r="S66" s="877">
        <f t="shared" si="35"/>
        <v>583889</v>
      </c>
      <c r="T66" s="170">
        <v>127039</v>
      </c>
      <c r="U66" s="170">
        <v>408218</v>
      </c>
      <c r="V66" s="443">
        <v>48632</v>
      </c>
      <c r="W66" s="877">
        <f t="shared" si="36"/>
        <v>581442</v>
      </c>
      <c r="X66" s="170">
        <v>133124</v>
      </c>
      <c r="Y66" s="170">
        <v>401010</v>
      </c>
      <c r="Z66" s="443">
        <v>47308</v>
      </c>
      <c r="AA66" s="876">
        <f t="shared" si="37"/>
        <v>578397</v>
      </c>
      <c r="AB66" s="170">
        <v>128196</v>
      </c>
      <c r="AC66" s="170">
        <v>399515</v>
      </c>
      <c r="AD66" s="443">
        <v>50686</v>
      </c>
      <c r="AE66" s="876">
        <f t="shared" si="38"/>
        <v>571691</v>
      </c>
      <c r="AF66" s="170">
        <v>127616</v>
      </c>
      <c r="AG66" s="170">
        <v>396936</v>
      </c>
      <c r="AH66" s="443">
        <v>47139</v>
      </c>
      <c r="AI66" s="876">
        <f t="shared" si="39"/>
        <v>0</v>
      </c>
      <c r="AJ66" s="170"/>
      <c r="AK66" s="170"/>
      <c r="AL66" s="443"/>
      <c r="AM66" s="876">
        <f t="shared" si="40"/>
        <v>0</v>
      </c>
      <c r="AN66" s="170"/>
      <c r="AO66" s="170"/>
      <c r="AP66" s="443"/>
      <c r="AQ66" s="876">
        <f t="shared" si="41"/>
        <v>0</v>
      </c>
      <c r="AR66" s="170"/>
      <c r="AS66" s="170"/>
      <c r="AT66" s="443"/>
      <c r="AU66" s="876">
        <f t="shared" si="42"/>
        <v>0</v>
      </c>
      <c r="AV66" s="170"/>
      <c r="AW66" s="170"/>
      <c r="AX66" s="171"/>
      <c r="AY66" s="876">
        <f t="shared" si="30"/>
        <v>598447</v>
      </c>
      <c r="AZ66" s="170">
        <f t="shared" si="29"/>
        <v>127888.5</v>
      </c>
      <c r="BA66" s="170">
        <f t="shared" si="29"/>
        <v>420773.5</v>
      </c>
      <c r="BB66" s="443">
        <f t="shared" si="29"/>
        <v>49785</v>
      </c>
    </row>
    <row r="67" spans="2:54" x14ac:dyDescent="0.2">
      <c r="B67" s="875" t="s">
        <v>623</v>
      </c>
      <c r="C67" s="876">
        <f t="shared" si="31"/>
        <v>644431</v>
      </c>
      <c r="D67" s="170">
        <v>363019</v>
      </c>
      <c r="E67" s="170">
        <v>235091</v>
      </c>
      <c r="F67" s="443">
        <v>46321</v>
      </c>
      <c r="G67" s="877">
        <f t="shared" si="32"/>
        <v>656588</v>
      </c>
      <c r="H67" s="170">
        <v>377469</v>
      </c>
      <c r="I67" s="170">
        <v>233239</v>
      </c>
      <c r="J67" s="443">
        <v>45880</v>
      </c>
      <c r="K67" s="877">
        <f t="shared" si="33"/>
        <v>649133</v>
      </c>
      <c r="L67" s="170">
        <v>369499</v>
      </c>
      <c r="M67" s="170">
        <v>232877</v>
      </c>
      <c r="N67" s="443">
        <v>46757</v>
      </c>
      <c r="O67" s="877">
        <f t="shared" si="34"/>
        <v>646148</v>
      </c>
      <c r="P67" s="170">
        <v>367490</v>
      </c>
      <c r="Q67" s="170">
        <v>232388</v>
      </c>
      <c r="R67" s="443">
        <v>46270</v>
      </c>
      <c r="S67" s="877">
        <f t="shared" si="35"/>
        <v>645664</v>
      </c>
      <c r="T67" s="170">
        <v>370188</v>
      </c>
      <c r="U67" s="170">
        <v>230575</v>
      </c>
      <c r="V67" s="443">
        <v>44901</v>
      </c>
      <c r="W67" s="877">
        <f t="shared" si="36"/>
        <v>646724</v>
      </c>
      <c r="X67" s="170">
        <v>372559</v>
      </c>
      <c r="Y67" s="170">
        <v>228623</v>
      </c>
      <c r="Z67" s="443">
        <v>45542</v>
      </c>
      <c r="AA67" s="876">
        <f t="shared" si="37"/>
        <v>639530</v>
      </c>
      <c r="AB67" s="170">
        <v>366181</v>
      </c>
      <c r="AC67" s="170">
        <v>229188</v>
      </c>
      <c r="AD67" s="443">
        <v>44161</v>
      </c>
      <c r="AE67" s="876">
        <f t="shared" si="38"/>
        <v>635601</v>
      </c>
      <c r="AF67" s="170">
        <v>369569</v>
      </c>
      <c r="AG67" s="170">
        <v>222284</v>
      </c>
      <c r="AH67" s="443">
        <v>43748</v>
      </c>
      <c r="AI67" s="876">
        <f t="shared" si="39"/>
        <v>0</v>
      </c>
      <c r="AJ67" s="170"/>
      <c r="AK67" s="170"/>
      <c r="AL67" s="443"/>
      <c r="AM67" s="876">
        <f t="shared" si="40"/>
        <v>0</v>
      </c>
      <c r="AN67" s="170"/>
      <c r="AO67" s="170"/>
      <c r="AP67" s="443"/>
      <c r="AQ67" s="876">
        <f t="shared" si="41"/>
        <v>0</v>
      </c>
      <c r="AR67" s="170"/>
      <c r="AS67" s="170"/>
      <c r="AT67" s="443"/>
      <c r="AU67" s="876">
        <f t="shared" si="42"/>
        <v>0</v>
      </c>
      <c r="AV67" s="170"/>
      <c r="AW67" s="170"/>
      <c r="AX67" s="171"/>
      <c r="AY67" s="876">
        <f t="shared" si="30"/>
        <v>650509.5</v>
      </c>
      <c r="AZ67" s="170">
        <f t="shared" si="29"/>
        <v>370244</v>
      </c>
      <c r="BA67" s="170">
        <f t="shared" si="29"/>
        <v>234165</v>
      </c>
      <c r="BB67" s="443">
        <f t="shared" si="29"/>
        <v>46100.5</v>
      </c>
    </row>
    <row r="68" spans="2:54" x14ac:dyDescent="0.2">
      <c r="B68" s="875" t="s">
        <v>624</v>
      </c>
      <c r="C68" s="876">
        <f t="shared" si="31"/>
        <v>192819</v>
      </c>
      <c r="D68" s="170">
        <v>113989</v>
      </c>
      <c r="E68" s="170">
        <v>47381</v>
      </c>
      <c r="F68" s="443">
        <v>31449</v>
      </c>
      <c r="G68" s="877">
        <f t="shared" si="32"/>
        <v>194231</v>
      </c>
      <c r="H68" s="170">
        <v>116318</v>
      </c>
      <c r="I68" s="170">
        <v>46891</v>
      </c>
      <c r="J68" s="443">
        <v>31022</v>
      </c>
      <c r="K68" s="877">
        <f t="shared" si="33"/>
        <v>192143</v>
      </c>
      <c r="L68" s="170">
        <v>113921</v>
      </c>
      <c r="M68" s="170">
        <v>46850</v>
      </c>
      <c r="N68" s="443">
        <v>31372</v>
      </c>
      <c r="O68" s="877">
        <f t="shared" si="34"/>
        <v>193542</v>
      </c>
      <c r="P68" s="170">
        <v>113945</v>
      </c>
      <c r="Q68" s="170">
        <v>47608</v>
      </c>
      <c r="R68" s="443">
        <v>31989</v>
      </c>
      <c r="S68" s="877">
        <f t="shared" si="35"/>
        <v>195885</v>
      </c>
      <c r="T68" s="170">
        <v>116313</v>
      </c>
      <c r="U68" s="170">
        <v>49897</v>
      </c>
      <c r="V68" s="443">
        <v>29675</v>
      </c>
      <c r="W68" s="877">
        <f t="shared" si="36"/>
        <v>195848</v>
      </c>
      <c r="X68" s="170">
        <v>114866</v>
      </c>
      <c r="Y68" s="170">
        <v>50825</v>
      </c>
      <c r="Z68" s="443">
        <v>30157</v>
      </c>
      <c r="AA68" s="876">
        <f t="shared" si="37"/>
        <v>194689</v>
      </c>
      <c r="AB68" s="170">
        <v>112360</v>
      </c>
      <c r="AC68" s="170">
        <v>51614</v>
      </c>
      <c r="AD68" s="443">
        <v>30715</v>
      </c>
      <c r="AE68" s="876">
        <f t="shared" si="38"/>
        <v>192065</v>
      </c>
      <c r="AF68" s="170">
        <v>108891</v>
      </c>
      <c r="AG68" s="170">
        <v>51847</v>
      </c>
      <c r="AH68" s="443">
        <v>31327</v>
      </c>
      <c r="AI68" s="876">
        <f t="shared" si="39"/>
        <v>0</v>
      </c>
      <c r="AJ68" s="170"/>
      <c r="AK68" s="170"/>
      <c r="AL68" s="443"/>
      <c r="AM68" s="876">
        <f t="shared" si="40"/>
        <v>0</v>
      </c>
      <c r="AN68" s="170"/>
      <c r="AO68" s="170"/>
      <c r="AP68" s="443"/>
      <c r="AQ68" s="876">
        <f t="shared" si="41"/>
        <v>0</v>
      </c>
      <c r="AR68" s="170"/>
      <c r="AS68" s="170"/>
      <c r="AT68" s="443"/>
      <c r="AU68" s="876">
        <f t="shared" si="42"/>
        <v>0</v>
      </c>
      <c r="AV68" s="170"/>
      <c r="AW68" s="170"/>
      <c r="AX68" s="171"/>
      <c r="AY68" s="876">
        <f t="shared" si="30"/>
        <v>193525</v>
      </c>
      <c r="AZ68" s="170">
        <f t="shared" si="29"/>
        <v>115153.5</v>
      </c>
      <c r="BA68" s="170">
        <f t="shared" si="29"/>
        <v>47136</v>
      </c>
      <c r="BB68" s="443">
        <f t="shared" si="29"/>
        <v>31235.5</v>
      </c>
    </row>
    <row r="69" spans="2:54" x14ac:dyDescent="0.2">
      <c r="B69" s="875" t="s">
        <v>625</v>
      </c>
      <c r="C69" s="876">
        <f t="shared" si="31"/>
        <v>346868</v>
      </c>
      <c r="D69" s="170">
        <v>129059</v>
      </c>
      <c r="E69" s="170">
        <v>150923</v>
      </c>
      <c r="F69" s="443">
        <v>66886</v>
      </c>
      <c r="G69" s="877">
        <f t="shared" si="32"/>
        <v>348992</v>
      </c>
      <c r="H69" s="170">
        <v>130640</v>
      </c>
      <c r="I69" s="170">
        <v>150382</v>
      </c>
      <c r="J69" s="443">
        <v>67970</v>
      </c>
      <c r="K69" s="877">
        <f t="shared" si="33"/>
        <v>350181</v>
      </c>
      <c r="L69" s="170">
        <v>131069</v>
      </c>
      <c r="M69" s="170">
        <v>150222</v>
      </c>
      <c r="N69" s="443">
        <v>68890</v>
      </c>
      <c r="O69" s="877">
        <f t="shared" si="34"/>
        <v>347847</v>
      </c>
      <c r="P69" s="170">
        <v>131488</v>
      </c>
      <c r="Q69" s="170">
        <v>149487</v>
      </c>
      <c r="R69" s="443">
        <v>66872</v>
      </c>
      <c r="S69" s="877">
        <f t="shared" si="35"/>
        <v>344719</v>
      </c>
      <c r="T69" s="170">
        <v>130483</v>
      </c>
      <c r="U69" s="170">
        <v>148386</v>
      </c>
      <c r="V69" s="443">
        <v>65850</v>
      </c>
      <c r="W69" s="877">
        <f t="shared" si="36"/>
        <v>347171</v>
      </c>
      <c r="X69" s="170">
        <v>134359</v>
      </c>
      <c r="Y69" s="170">
        <v>147794</v>
      </c>
      <c r="Z69" s="443">
        <v>65018</v>
      </c>
      <c r="AA69" s="876">
        <f t="shared" si="37"/>
        <v>342108</v>
      </c>
      <c r="AB69" s="170">
        <v>130820</v>
      </c>
      <c r="AC69" s="170">
        <v>147155</v>
      </c>
      <c r="AD69" s="443">
        <v>64133</v>
      </c>
      <c r="AE69" s="876">
        <f t="shared" si="38"/>
        <v>341424</v>
      </c>
      <c r="AF69" s="170">
        <v>133555</v>
      </c>
      <c r="AG69" s="170">
        <v>143760</v>
      </c>
      <c r="AH69" s="443">
        <v>64109</v>
      </c>
      <c r="AI69" s="876">
        <f t="shared" si="39"/>
        <v>0</v>
      </c>
      <c r="AJ69" s="170"/>
      <c r="AK69" s="170"/>
      <c r="AL69" s="443"/>
      <c r="AM69" s="876">
        <f t="shared" si="40"/>
        <v>0</v>
      </c>
      <c r="AN69" s="170"/>
      <c r="AO69" s="170"/>
      <c r="AP69" s="443"/>
      <c r="AQ69" s="876">
        <f t="shared" si="41"/>
        <v>0</v>
      </c>
      <c r="AR69" s="170"/>
      <c r="AS69" s="170"/>
      <c r="AT69" s="443"/>
      <c r="AU69" s="876">
        <f t="shared" si="42"/>
        <v>0</v>
      </c>
      <c r="AV69" s="170"/>
      <c r="AW69" s="170"/>
      <c r="AX69" s="171"/>
      <c r="AY69" s="876">
        <f t="shared" si="30"/>
        <v>347930</v>
      </c>
      <c r="AZ69" s="170">
        <f t="shared" si="29"/>
        <v>129849.5</v>
      </c>
      <c r="BA69" s="170">
        <f t="shared" si="29"/>
        <v>150652.5</v>
      </c>
      <c r="BB69" s="443">
        <f t="shared" si="29"/>
        <v>67428</v>
      </c>
    </row>
    <row r="70" spans="2:54" x14ac:dyDescent="0.2">
      <c r="B70" s="875" t="s">
        <v>626</v>
      </c>
      <c r="C70" s="876">
        <f t="shared" si="31"/>
        <v>157524</v>
      </c>
      <c r="D70" s="170">
        <v>63798</v>
      </c>
      <c r="E70" s="170">
        <v>79516</v>
      </c>
      <c r="F70" s="443">
        <v>14210</v>
      </c>
      <c r="G70" s="877">
        <f t="shared" si="32"/>
        <v>158336</v>
      </c>
      <c r="H70" s="170">
        <v>65497</v>
      </c>
      <c r="I70" s="170">
        <v>78477</v>
      </c>
      <c r="J70" s="443">
        <v>14362</v>
      </c>
      <c r="K70" s="877">
        <f t="shared" si="33"/>
        <v>159568</v>
      </c>
      <c r="L70" s="170">
        <v>64198</v>
      </c>
      <c r="M70" s="170">
        <v>81019</v>
      </c>
      <c r="N70" s="443">
        <v>14351</v>
      </c>
      <c r="O70" s="877">
        <f t="shared" si="34"/>
        <v>156674</v>
      </c>
      <c r="P70" s="170">
        <v>63041</v>
      </c>
      <c r="Q70" s="170">
        <v>79267</v>
      </c>
      <c r="R70" s="443">
        <v>14366</v>
      </c>
      <c r="S70" s="877">
        <f t="shared" si="35"/>
        <v>157003</v>
      </c>
      <c r="T70" s="170">
        <v>63636</v>
      </c>
      <c r="U70" s="170">
        <v>79211</v>
      </c>
      <c r="V70" s="443">
        <v>14156</v>
      </c>
      <c r="W70" s="877">
        <f t="shared" si="36"/>
        <v>156787</v>
      </c>
      <c r="X70" s="170">
        <v>63926</v>
      </c>
      <c r="Y70" s="170">
        <v>78710</v>
      </c>
      <c r="Z70" s="443">
        <v>14151</v>
      </c>
      <c r="AA70" s="876">
        <f t="shared" si="37"/>
        <v>156605</v>
      </c>
      <c r="AB70" s="170">
        <v>63285</v>
      </c>
      <c r="AC70" s="170">
        <v>79140</v>
      </c>
      <c r="AD70" s="443">
        <v>14180</v>
      </c>
      <c r="AE70" s="876">
        <f t="shared" si="38"/>
        <v>157528</v>
      </c>
      <c r="AF70" s="170">
        <v>63676</v>
      </c>
      <c r="AG70" s="170">
        <v>79633</v>
      </c>
      <c r="AH70" s="443">
        <v>14219</v>
      </c>
      <c r="AI70" s="876">
        <f t="shared" si="39"/>
        <v>0</v>
      </c>
      <c r="AJ70" s="170"/>
      <c r="AK70" s="170"/>
      <c r="AL70" s="443"/>
      <c r="AM70" s="876">
        <f t="shared" si="40"/>
        <v>0</v>
      </c>
      <c r="AN70" s="170"/>
      <c r="AO70" s="170"/>
      <c r="AP70" s="443"/>
      <c r="AQ70" s="876">
        <f t="shared" si="41"/>
        <v>0</v>
      </c>
      <c r="AR70" s="170"/>
      <c r="AS70" s="170"/>
      <c r="AT70" s="443"/>
      <c r="AU70" s="876">
        <f t="shared" si="42"/>
        <v>0</v>
      </c>
      <c r="AV70" s="170"/>
      <c r="AW70" s="170"/>
      <c r="AX70" s="171"/>
      <c r="AY70" s="876">
        <f t="shared" si="30"/>
        <v>157930</v>
      </c>
      <c r="AZ70" s="170">
        <f t="shared" si="29"/>
        <v>64647.5</v>
      </c>
      <c r="BA70" s="170">
        <f t="shared" si="29"/>
        <v>78996.5</v>
      </c>
      <c r="BB70" s="443">
        <f t="shared" si="29"/>
        <v>14286</v>
      </c>
    </row>
    <row r="71" spans="2:54" x14ac:dyDescent="0.2">
      <c r="B71" s="875" t="s">
        <v>627</v>
      </c>
      <c r="C71" s="876">
        <f t="shared" si="31"/>
        <v>710638</v>
      </c>
      <c r="D71" s="170">
        <v>311962</v>
      </c>
      <c r="E71" s="170">
        <v>307622</v>
      </c>
      <c r="F71" s="443">
        <v>91054</v>
      </c>
      <c r="G71" s="877">
        <f t="shared" si="32"/>
        <v>719535</v>
      </c>
      <c r="H71" s="170">
        <v>315435</v>
      </c>
      <c r="I71" s="170">
        <v>309642</v>
      </c>
      <c r="J71" s="443">
        <v>94458</v>
      </c>
      <c r="K71" s="877">
        <f t="shared" si="33"/>
        <v>715259</v>
      </c>
      <c r="L71" s="170">
        <v>314700</v>
      </c>
      <c r="M71" s="170">
        <v>311770</v>
      </c>
      <c r="N71" s="443">
        <v>88789</v>
      </c>
      <c r="O71" s="877">
        <f t="shared" si="34"/>
        <v>705287</v>
      </c>
      <c r="P71" s="170">
        <v>312670</v>
      </c>
      <c r="Q71" s="170">
        <v>306851</v>
      </c>
      <c r="R71" s="443">
        <v>85766</v>
      </c>
      <c r="S71" s="877">
        <f t="shared" si="35"/>
        <v>686883</v>
      </c>
      <c r="T71" s="170">
        <v>314049</v>
      </c>
      <c r="U71" s="170">
        <v>303054</v>
      </c>
      <c r="V71" s="443">
        <v>69780</v>
      </c>
      <c r="W71" s="877">
        <f t="shared" si="36"/>
        <v>688094</v>
      </c>
      <c r="X71" s="170">
        <v>317467</v>
      </c>
      <c r="Y71" s="170">
        <v>301414</v>
      </c>
      <c r="Z71" s="443">
        <v>69213</v>
      </c>
      <c r="AA71" s="876">
        <f t="shared" si="37"/>
        <v>688853</v>
      </c>
      <c r="AB71" s="170">
        <v>316089</v>
      </c>
      <c r="AC71" s="170">
        <v>301469</v>
      </c>
      <c r="AD71" s="443">
        <v>71295</v>
      </c>
      <c r="AE71" s="876">
        <f t="shared" si="38"/>
        <v>695394</v>
      </c>
      <c r="AF71" s="170">
        <v>314246</v>
      </c>
      <c r="AG71" s="170">
        <v>308678</v>
      </c>
      <c r="AH71" s="443">
        <v>72470</v>
      </c>
      <c r="AI71" s="876">
        <f t="shared" si="39"/>
        <v>0</v>
      </c>
      <c r="AJ71" s="170"/>
      <c r="AK71" s="170"/>
      <c r="AL71" s="443"/>
      <c r="AM71" s="876">
        <f t="shared" si="40"/>
        <v>0</v>
      </c>
      <c r="AN71" s="170"/>
      <c r="AO71" s="170"/>
      <c r="AP71" s="443"/>
      <c r="AQ71" s="876">
        <f t="shared" si="41"/>
        <v>0</v>
      </c>
      <c r="AR71" s="170"/>
      <c r="AS71" s="170"/>
      <c r="AT71" s="443"/>
      <c r="AU71" s="876">
        <f t="shared" si="42"/>
        <v>0</v>
      </c>
      <c r="AV71" s="170"/>
      <c r="AW71" s="170"/>
      <c r="AX71" s="171"/>
      <c r="AY71" s="876">
        <f t="shared" si="30"/>
        <v>715086.5</v>
      </c>
      <c r="AZ71" s="170">
        <f t="shared" si="29"/>
        <v>313698.5</v>
      </c>
      <c r="BA71" s="170">
        <f t="shared" si="29"/>
        <v>308632</v>
      </c>
      <c r="BB71" s="443">
        <f t="shared" si="29"/>
        <v>92756</v>
      </c>
    </row>
    <row r="72" spans="2:54" x14ac:dyDescent="0.2">
      <c r="B72" s="875" t="s">
        <v>628</v>
      </c>
      <c r="C72" s="876">
        <f t="shared" si="31"/>
        <v>347786</v>
      </c>
      <c r="D72" s="170">
        <v>207616</v>
      </c>
      <c r="E72" s="170">
        <v>103326</v>
      </c>
      <c r="F72" s="443">
        <v>36844</v>
      </c>
      <c r="G72" s="877">
        <f t="shared" si="32"/>
        <v>354473</v>
      </c>
      <c r="H72" s="170">
        <v>212114</v>
      </c>
      <c r="I72" s="170">
        <v>107126</v>
      </c>
      <c r="J72" s="443">
        <v>35233</v>
      </c>
      <c r="K72" s="877">
        <f t="shared" si="33"/>
        <v>358664</v>
      </c>
      <c r="L72" s="170">
        <v>208191</v>
      </c>
      <c r="M72" s="170">
        <v>112441</v>
      </c>
      <c r="N72" s="443">
        <v>38032</v>
      </c>
      <c r="O72" s="877">
        <f t="shared" si="34"/>
        <v>345305</v>
      </c>
      <c r="P72" s="170">
        <v>195911</v>
      </c>
      <c r="Q72" s="170">
        <v>110873</v>
      </c>
      <c r="R72" s="443">
        <v>38521</v>
      </c>
      <c r="S72" s="877">
        <f t="shared" si="35"/>
        <v>381066</v>
      </c>
      <c r="T72" s="170">
        <v>227275</v>
      </c>
      <c r="U72" s="170">
        <v>114406</v>
      </c>
      <c r="V72" s="443">
        <v>39385</v>
      </c>
      <c r="W72" s="877">
        <f t="shared" si="36"/>
        <v>393248</v>
      </c>
      <c r="X72" s="170">
        <v>235484</v>
      </c>
      <c r="Y72" s="170">
        <v>118875</v>
      </c>
      <c r="Z72" s="443">
        <v>38889</v>
      </c>
      <c r="AA72" s="876">
        <f t="shared" si="37"/>
        <v>368330</v>
      </c>
      <c r="AB72" s="170">
        <v>211041</v>
      </c>
      <c r="AC72" s="170">
        <v>117794</v>
      </c>
      <c r="AD72" s="443">
        <v>39495</v>
      </c>
      <c r="AE72" s="876">
        <f t="shared" si="38"/>
        <v>375753</v>
      </c>
      <c r="AF72" s="170">
        <v>218939</v>
      </c>
      <c r="AG72" s="170">
        <v>117320</v>
      </c>
      <c r="AH72" s="443">
        <v>39494</v>
      </c>
      <c r="AI72" s="876">
        <f t="shared" si="39"/>
        <v>0</v>
      </c>
      <c r="AJ72" s="170"/>
      <c r="AK72" s="170"/>
      <c r="AL72" s="443"/>
      <c r="AM72" s="876">
        <f t="shared" si="40"/>
        <v>0</v>
      </c>
      <c r="AN72" s="170"/>
      <c r="AO72" s="170"/>
      <c r="AP72" s="443"/>
      <c r="AQ72" s="876">
        <f t="shared" si="41"/>
        <v>0</v>
      </c>
      <c r="AR72" s="170"/>
      <c r="AS72" s="170"/>
      <c r="AT72" s="443"/>
      <c r="AU72" s="876">
        <f t="shared" si="42"/>
        <v>0</v>
      </c>
      <c r="AV72" s="170"/>
      <c r="AW72" s="170"/>
      <c r="AX72" s="171"/>
      <c r="AY72" s="876">
        <f t="shared" si="30"/>
        <v>351129.5</v>
      </c>
      <c r="AZ72" s="170">
        <f t="shared" si="29"/>
        <v>209865</v>
      </c>
      <c r="BA72" s="170">
        <f t="shared" si="29"/>
        <v>105226</v>
      </c>
      <c r="BB72" s="443">
        <f t="shared" si="29"/>
        <v>36038.5</v>
      </c>
    </row>
    <row r="73" spans="2:54" x14ac:dyDescent="0.2">
      <c r="B73" s="875" t="s">
        <v>629</v>
      </c>
      <c r="C73" s="876">
        <f t="shared" si="31"/>
        <v>335588</v>
      </c>
      <c r="D73" s="170">
        <v>208231</v>
      </c>
      <c r="E73" s="170">
        <v>91082</v>
      </c>
      <c r="F73" s="443">
        <v>36275</v>
      </c>
      <c r="G73" s="877">
        <f t="shared" si="32"/>
        <v>336647</v>
      </c>
      <c r="H73" s="170">
        <v>211307</v>
      </c>
      <c r="I73" s="170">
        <v>89615</v>
      </c>
      <c r="J73" s="443">
        <v>35725</v>
      </c>
      <c r="K73" s="877">
        <f t="shared" si="33"/>
        <v>330069</v>
      </c>
      <c r="L73" s="170">
        <v>192544</v>
      </c>
      <c r="M73" s="170">
        <v>99867</v>
      </c>
      <c r="N73" s="443">
        <v>37658</v>
      </c>
      <c r="O73" s="877">
        <f t="shared" si="34"/>
        <v>328936</v>
      </c>
      <c r="P73" s="170">
        <v>189995</v>
      </c>
      <c r="Q73" s="170">
        <v>101075</v>
      </c>
      <c r="R73" s="443">
        <v>37866</v>
      </c>
      <c r="S73" s="877">
        <f t="shared" si="35"/>
        <v>351898</v>
      </c>
      <c r="T73" s="170">
        <v>212496</v>
      </c>
      <c r="U73" s="170">
        <v>101536</v>
      </c>
      <c r="V73" s="443">
        <v>37866</v>
      </c>
      <c r="W73" s="877">
        <f t="shared" si="36"/>
        <v>359931</v>
      </c>
      <c r="X73" s="170">
        <v>220380</v>
      </c>
      <c r="Y73" s="170">
        <v>102263</v>
      </c>
      <c r="Z73" s="443">
        <v>37288</v>
      </c>
      <c r="AA73" s="876">
        <f t="shared" si="37"/>
        <v>342289</v>
      </c>
      <c r="AB73" s="170">
        <v>201746</v>
      </c>
      <c r="AC73" s="170">
        <v>102996</v>
      </c>
      <c r="AD73" s="443">
        <v>37547</v>
      </c>
      <c r="AE73" s="876">
        <f t="shared" si="38"/>
        <v>346061</v>
      </c>
      <c r="AF73" s="170">
        <v>204440</v>
      </c>
      <c r="AG73" s="170">
        <v>103606</v>
      </c>
      <c r="AH73" s="443">
        <v>38015</v>
      </c>
      <c r="AI73" s="876">
        <f t="shared" si="39"/>
        <v>0</v>
      </c>
      <c r="AJ73" s="170"/>
      <c r="AK73" s="170"/>
      <c r="AL73" s="443"/>
      <c r="AM73" s="876">
        <f t="shared" si="40"/>
        <v>0</v>
      </c>
      <c r="AN73" s="170"/>
      <c r="AO73" s="170"/>
      <c r="AP73" s="443"/>
      <c r="AQ73" s="876">
        <f t="shared" si="41"/>
        <v>0</v>
      </c>
      <c r="AR73" s="170"/>
      <c r="AS73" s="170"/>
      <c r="AT73" s="443"/>
      <c r="AU73" s="876">
        <f t="shared" si="42"/>
        <v>0</v>
      </c>
      <c r="AV73" s="170"/>
      <c r="AW73" s="170"/>
      <c r="AX73" s="171"/>
      <c r="AY73" s="876">
        <f t="shared" si="30"/>
        <v>336117.5</v>
      </c>
      <c r="AZ73" s="170">
        <f t="shared" si="29"/>
        <v>209769</v>
      </c>
      <c r="BA73" s="170">
        <f t="shared" si="29"/>
        <v>90348.5</v>
      </c>
      <c r="BB73" s="443">
        <f t="shared" si="29"/>
        <v>36000</v>
      </c>
    </row>
    <row r="74" spans="2:54" x14ac:dyDescent="0.2">
      <c r="B74" s="875" t="s">
        <v>630</v>
      </c>
      <c r="C74" s="876">
        <f t="shared" si="31"/>
        <v>179068</v>
      </c>
      <c r="D74" s="170">
        <v>103310</v>
      </c>
      <c r="E74" s="170">
        <v>42309</v>
      </c>
      <c r="F74" s="443">
        <v>33449</v>
      </c>
      <c r="G74" s="877">
        <f t="shared" si="32"/>
        <v>163110</v>
      </c>
      <c r="H74" s="170">
        <v>86439</v>
      </c>
      <c r="I74" s="170">
        <v>42666</v>
      </c>
      <c r="J74" s="443">
        <v>34005</v>
      </c>
      <c r="K74" s="877">
        <f t="shared" si="33"/>
        <v>165190</v>
      </c>
      <c r="L74" s="170">
        <v>88647</v>
      </c>
      <c r="M74" s="170">
        <v>42678</v>
      </c>
      <c r="N74" s="443">
        <v>33865</v>
      </c>
      <c r="O74" s="877">
        <f t="shared" si="34"/>
        <v>163899</v>
      </c>
      <c r="P74" s="170">
        <v>87991</v>
      </c>
      <c r="Q74" s="170">
        <v>42698</v>
      </c>
      <c r="R74" s="443">
        <v>33210</v>
      </c>
      <c r="S74" s="877">
        <f t="shared" si="35"/>
        <v>164252</v>
      </c>
      <c r="T74" s="170">
        <v>88084</v>
      </c>
      <c r="U74" s="170">
        <v>42743</v>
      </c>
      <c r="V74" s="443">
        <v>33425</v>
      </c>
      <c r="W74" s="877">
        <f t="shared" si="36"/>
        <v>165659</v>
      </c>
      <c r="X74" s="170">
        <v>88867</v>
      </c>
      <c r="Y74" s="170">
        <v>43243</v>
      </c>
      <c r="Z74" s="443">
        <v>33549</v>
      </c>
      <c r="AA74" s="876">
        <f t="shared" si="37"/>
        <v>165736</v>
      </c>
      <c r="AB74" s="170">
        <v>88444</v>
      </c>
      <c r="AC74" s="170">
        <v>43787</v>
      </c>
      <c r="AD74" s="443">
        <v>33505</v>
      </c>
      <c r="AE74" s="876">
        <f t="shared" si="38"/>
        <v>169111</v>
      </c>
      <c r="AF74" s="170">
        <v>90068</v>
      </c>
      <c r="AG74" s="170">
        <v>44094</v>
      </c>
      <c r="AH74" s="443">
        <v>34949</v>
      </c>
      <c r="AI74" s="876">
        <f t="shared" si="39"/>
        <v>0</v>
      </c>
      <c r="AJ74" s="170"/>
      <c r="AK74" s="170"/>
      <c r="AL74" s="443"/>
      <c r="AM74" s="876">
        <f t="shared" si="40"/>
        <v>0</v>
      </c>
      <c r="AN74" s="170"/>
      <c r="AO74" s="170"/>
      <c r="AP74" s="443"/>
      <c r="AQ74" s="876">
        <f t="shared" si="41"/>
        <v>0</v>
      </c>
      <c r="AR74" s="170"/>
      <c r="AS74" s="170"/>
      <c r="AT74" s="443"/>
      <c r="AU74" s="876">
        <f t="shared" si="42"/>
        <v>0</v>
      </c>
      <c r="AV74" s="170"/>
      <c r="AW74" s="170"/>
      <c r="AX74" s="171"/>
      <c r="AY74" s="876">
        <f t="shared" si="30"/>
        <v>171089</v>
      </c>
      <c r="AZ74" s="170">
        <f t="shared" si="29"/>
        <v>94874.5</v>
      </c>
      <c r="BA74" s="170">
        <f t="shared" si="29"/>
        <v>42487.5</v>
      </c>
      <c r="BB74" s="443">
        <f t="shared" si="29"/>
        <v>33727</v>
      </c>
    </row>
    <row r="75" spans="2:54" x14ac:dyDescent="0.2">
      <c r="B75" s="875" t="s">
        <v>631</v>
      </c>
      <c r="C75" s="876">
        <f t="shared" si="31"/>
        <v>220569</v>
      </c>
      <c r="D75" s="170">
        <v>137661</v>
      </c>
      <c r="E75" s="170">
        <v>58747</v>
      </c>
      <c r="F75" s="443">
        <v>24161</v>
      </c>
      <c r="G75" s="877">
        <f t="shared" si="32"/>
        <v>221255</v>
      </c>
      <c r="H75" s="170">
        <v>137925</v>
      </c>
      <c r="I75" s="170">
        <v>58775</v>
      </c>
      <c r="J75" s="443">
        <v>24555</v>
      </c>
      <c r="K75" s="877">
        <f t="shared" si="33"/>
        <v>220183</v>
      </c>
      <c r="L75" s="170">
        <v>137729</v>
      </c>
      <c r="M75" s="170">
        <v>58124</v>
      </c>
      <c r="N75" s="443">
        <v>24330</v>
      </c>
      <c r="O75" s="877">
        <f t="shared" si="34"/>
        <v>222170</v>
      </c>
      <c r="P75" s="170">
        <v>134351</v>
      </c>
      <c r="Q75" s="170">
        <v>60354</v>
      </c>
      <c r="R75" s="443">
        <v>27465</v>
      </c>
      <c r="S75" s="877">
        <f t="shared" si="35"/>
        <v>221694</v>
      </c>
      <c r="T75" s="170">
        <v>135903</v>
      </c>
      <c r="U75" s="170">
        <v>59098</v>
      </c>
      <c r="V75" s="443">
        <v>26693</v>
      </c>
      <c r="W75" s="877">
        <f t="shared" si="36"/>
        <v>224181</v>
      </c>
      <c r="X75" s="170">
        <v>138392</v>
      </c>
      <c r="Y75" s="170">
        <v>59702</v>
      </c>
      <c r="Z75" s="443">
        <v>26087</v>
      </c>
      <c r="AA75" s="876">
        <f t="shared" si="37"/>
        <v>225671</v>
      </c>
      <c r="AB75" s="170">
        <v>137120</v>
      </c>
      <c r="AC75" s="170">
        <v>61676</v>
      </c>
      <c r="AD75" s="443">
        <v>26875</v>
      </c>
      <c r="AE75" s="876">
        <f t="shared" si="38"/>
        <v>222018</v>
      </c>
      <c r="AF75" s="170">
        <v>134155</v>
      </c>
      <c r="AG75" s="170">
        <v>60987</v>
      </c>
      <c r="AH75" s="443">
        <v>26876</v>
      </c>
      <c r="AI75" s="876">
        <f t="shared" si="39"/>
        <v>0</v>
      </c>
      <c r="AJ75" s="170"/>
      <c r="AK75" s="170"/>
      <c r="AL75" s="443"/>
      <c r="AM75" s="876">
        <f t="shared" si="40"/>
        <v>0</v>
      </c>
      <c r="AN75" s="170"/>
      <c r="AO75" s="170"/>
      <c r="AP75" s="443"/>
      <c r="AQ75" s="876">
        <f t="shared" si="41"/>
        <v>0</v>
      </c>
      <c r="AR75" s="170"/>
      <c r="AS75" s="170"/>
      <c r="AT75" s="443"/>
      <c r="AU75" s="876">
        <f t="shared" si="42"/>
        <v>0</v>
      </c>
      <c r="AV75" s="170"/>
      <c r="AW75" s="170"/>
      <c r="AX75" s="171"/>
      <c r="AY75" s="876">
        <f t="shared" si="30"/>
        <v>220912</v>
      </c>
      <c r="AZ75" s="170">
        <f t="shared" si="29"/>
        <v>137793</v>
      </c>
      <c r="BA75" s="170">
        <f t="shared" si="29"/>
        <v>58761</v>
      </c>
      <c r="BB75" s="443">
        <f t="shared" si="29"/>
        <v>24358</v>
      </c>
    </row>
    <row r="76" spans="2:54" x14ac:dyDescent="0.2">
      <c r="B76" s="875" t="s">
        <v>632</v>
      </c>
      <c r="C76" s="876">
        <f t="shared" si="31"/>
        <v>28434</v>
      </c>
      <c r="D76" s="170">
        <v>8944</v>
      </c>
      <c r="E76" s="170">
        <v>15763</v>
      </c>
      <c r="F76" s="443">
        <v>3727</v>
      </c>
      <c r="G76" s="877">
        <f t="shared" si="32"/>
        <v>24373</v>
      </c>
      <c r="H76" s="170">
        <v>8955</v>
      </c>
      <c r="I76" s="170">
        <v>11695</v>
      </c>
      <c r="J76" s="443">
        <v>3723</v>
      </c>
      <c r="K76" s="877">
        <f t="shared" si="33"/>
        <v>24711</v>
      </c>
      <c r="L76" s="170">
        <v>9108</v>
      </c>
      <c r="M76" s="170">
        <v>11854</v>
      </c>
      <c r="N76" s="443">
        <v>3749</v>
      </c>
      <c r="O76" s="877">
        <f t="shared" si="34"/>
        <v>25146</v>
      </c>
      <c r="P76" s="170">
        <v>9240</v>
      </c>
      <c r="Q76" s="170">
        <v>12053</v>
      </c>
      <c r="R76" s="443">
        <v>3853</v>
      </c>
      <c r="S76" s="877">
        <f t="shared" si="35"/>
        <v>25714</v>
      </c>
      <c r="T76" s="170">
        <v>9502</v>
      </c>
      <c r="U76" s="170">
        <v>12358</v>
      </c>
      <c r="V76" s="443">
        <v>3854</v>
      </c>
      <c r="W76" s="877">
        <f t="shared" si="36"/>
        <v>26713</v>
      </c>
      <c r="X76" s="170">
        <v>10223</v>
      </c>
      <c r="Y76" s="170">
        <v>12553</v>
      </c>
      <c r="Z76" s="443">
        <v>3937</v>
      </c>
      <c r="AA76" s="876">
        <f t="shared" si="37"/>
        <v>27370</v>
      </c>
      <c r="AB76" s="170">
        <v>10218</v>
      </c>
      <c r="AC76" s="170">
        <v>13214</v>
      </c>
      <c r="AD76" s="443">
        <v>3938</v>
      </c>
      <c r="AE76" s="876">
        <f t="shared" si="38"/>
        <v>28317</v>
      </c>
      <c r="AF76" s="170">
        <v>10573</v>
      </c>
      <c r="AG76" s="170">
        <v>13712</v>
      </c>
      <c r="AH76" s="443">
        <v>4032</v>
      </c>
      <c r="AI76" s="876">
        <f t="shared" si="39"/>
        <v>0</v>
      </c>
      <c r="AJ76" s="170"/>
      <c r="AK76" s="170"/>
      <c r="AL76" s="443"/>
      <c r="AM76" s="876">
        <f t="shared" si="40"/>
        <v>0</v>
      </c>
      <c r="AN76" s="170"/>
      <c r="AO76" s="170"/>
      <c r="AP76" s="443"/>
      <c r="AQ76" s="876">
        <f t="shared" si="41"/>
        <v>0</v>
      </c>
      <c r="AR76" s="170"/>
      <c r="AS76" s="170"/>
      <c r="AT76" s="443"/>
      <c r="AU76" s="876">
        <f t="shared" si="42"/>
        <v>0</v>
      </c>
      <c r="AV76" s="170"/>
      <c r="AW76" s="170"/>
      <c r="AX76" s="171"/>
      <c r="AY76" s="876">
        <f t="shared" si="30"/>
        <v>26403.5</v>
      </c>
      <c r="AZ76" s="170">
        <f t="shared" si="30"/>
        <v>8949.5</v>
      </c>
      <c r="BA76" s="170">
        <f t="shared" si="30"/>
        <v>13729</v>
      </c>
      <c r="BB76" s="443">
        <f t="shared" si="30"/>
        <v>3725</v>
      </c>
    </row>
    <row r="77" spans="2:54" x14ac:dyDescent="0.2">
      <c r="B77" s="875" t="s">
        <v>633</v>
      </c>
      <c r="C77" s="876">
        <f t="shared" si="31"/>
        <v>671</v>
      </c>
      <c r="D77" s="170">
        <v>27</v>
      </c>
      <c r="E77" s="170">
        <v>562</v>
      </c>
      <c r="F77" s="443">
        <v>82</v>
      </c>
      <c r="G77" s="877">
        <f t="shared" si="32"/>
        <v>677</v>
      </c>
      <c r="H77" s="170">
        <v>28</v>
      </c>
      <c r="I77" s="170">
        <v>569</v>
      </c>
      <c r="J77" s="443">
        <v>80</v>
      </c>
      <c r="K77" s="877">
        <f t="shared" si="33"/>
        <v>671</v>
      </c>
      <c r="L77" s="170">
        <v>27</v>
      </c>
      <c r="M77" s="170">
        <v>565</v>
      </c>
      <c r="N77" s="443">
        <v>79</v>
      </c>
      <c r="O77" s="877">
        <f t="shared" si="34"/>
        <v>619</v>
      </c>
      <c r="P77" s="170">
        <v>31</v>
      </c>
      <c r="Q77" s="170">
        <v>509</v>
      </c>
      <c r="R77" s="443">
        <v>79</v>
      </c>
      <c r="S77" s="877">
        <f t="shared" si="35"/>
        <v>649</v>
      </c>
      <c r="T77" s="170">
        <v>29</v>
      </c>
      <c r="U77" s="170">
        <v>542</v>
      </c>
      <c r="V77" s="443">
        <v>78</v>
      </c>
      <c r="W77" s="877">
        <f t="shared" si="36"/>
        <v>651</v>
      </c>
      <c r="X77" s="170">
        <v>30</v>
      </c>
      <c r="Y77" s="170">
        <v>542</v>
      </c>
      <c r="Z77" s="443">
        <v>79</v>
      </c>
      <c r="AA77" s="876">
        <f t="shared" si="37"/>
        <v>645</v>
      </c>
      <c r="AB77" s="170">
        <v>29</v>
      </c>
      <c r="AC77" s="170">
        <v>538</v>
      </c>
      <c r="AD77" s="443">
        <v>78</v>
      </c>
      <c r="AE77" s="876">
        <f t="shared" si="38"/>
        <v>655</v>
      </c>
      <c r="AF77" s="170">
        <v>32</v>
      </c>
      <c r="AG77" s="170">
        <v>541</v>
      </c>
      <c r="AH77" s="443">
        <v>82</v>
      </c>
      <c r="AI77" s="876">
        <f t="shared" si="39"/>
        <v>0</v>
      </c>
      <c r="AJ77" s="170"/>
      <c r="AK77" s="170"/>
      <c r="AL77" s="443"/>
      <c r="AM77" s="876">
        <f t="shared" si="40"/>
        <v>0</v>
      </c>
      <c r="AN77" s="170"/>
      <c r="AO77" s="170"/>
      <c r="AP77" s="443"/>
      <c r="AQ77" s="876">
        <f t="shared" si="41"/>
        <v>0</v>
      </c>
      <c r="AR77" s="170"/>
      <c r="AS77" s="170"/>
      <c r="AT77" s="443"/>
      <c r="AU77" s="876">
        <f t="shared" si="42"/>
        <v>0</v>
      </c>
      <c r="AV77" s="170"/>
      <c r="AW77" s="170"/>
      <c r="AX77" s="171"/>
      <c r="AY77" s="876">
        <f t="shared" si="30"/>
        <v>674</v>
      </c>
      <c r="AZ77" s="170">
        <f t="shared" si="30"/>
        <v>27.5</v>
      </c>
      <c r="BA77" s="170">
        <f t="shared" si="30"/>
        <v>565.5</v>
      </c>
      <c r="BB77" s="443">
        <f t="shared" si="30"/>
        <v>81</v>
      </c>
    </row>
    <row r="78" spans="2:54" x14ac:dyDescent="0.2">
      <c r="B78" s="862"/>
      <c r="C78" s="863"/>
      <c r="AA78" s="878"/>
      <c r="AB78" s="878"/>
      <c r="AC78" s="878"/>
      <c r="AD78" s="879"/>
      <c r="AE78" s="878"/>
      <c r="AF78" s="878"/>
      <c r="AG78" s="878"/>
      <c r="AH78" s="879"/>
      <c r="AI78" s="878"/>
      <c r="AJ78" s="878"/>
      <c r="AK78" s="878"/>
      <c r="AL78" s="879"/>
      <c r="AM78" s="878"/>
      <c r="AN78" s="878"/>
      <c r="AO78" s="878"/>
      <c r="AP78" s="879"/>
      <c r="AQ78" s="878"/>
      <c r="AR78" s="878"/>
      <c r="AS78" s="878"/>
      <c r="AT78" s="879"/>
      <c r="AU78" s="878"/>
      <c r="AV78" s="878"/>
      <c r="AW78" s="878"/>
      <c r="AX78" s="878"/>
      <c r="AY78" s="878"/>
      <c r="AZ78" s="878"/>
      <c r="BA78" s="878"/>
      <c r="BB78" s="879"/>
    </row>
    <row r="79" spans="2:54" x14ac:dyDescent="0.2">
      <c r="B79" s="26" t="s">
        <v>9</v>
      </c>
      <c r="C79" s="863"/>
    </row>
  </sheetData>
  <mergeCells count="13">
    <mergeCell ref="AY58:BB58"/>
    <mergeCell ref="AA58:AD58"/>
    <mergeCell ref="AE58:AH58"/>
    <mergeCell ref="AI58:AL58"/>
    <mergeCell ref="AM58:AP58"/>
    <mergeCell ref="AQ58:AT58"/>
    <mergeCell ref="AU58:AX58"/>
    <mergeCell ref="W58:Z58"/>
    <mergeCell ref="C58:F58"/>
    <mergeCell ref="G58:J58"/>
    <mergeCell ref="K58:N58"/>
    <mergeCell ref="O58:R58"/>
    <mergeCell ref="S58:V58"/>
  </mergeCells>
  <hyperlinks>
    <hyperlink ref="C1" location="INDICE!C3" display="Volver al Indice"/>
    <hyperlink ref="H28" location="INDICE!C3" display="Volver al Indice"/>
    <hyperlink ref="B18" location="INDICE!C3" display="Volver al Indice"/>
    <hyperlink ref="B31" location="INDICE!C3" display="Volver al Indice"/>
    <hyperlink ref="B79" location="INDICE!C3" display="Volver al Indice"/>
  </hyperlinks>
  <printOptions horizontalCentered="1"/>
  <pageMargins left="0.19685039370078741" right="0.19685039370078741" top="0.78740157480314965" bottom="0.98425196850393704" header="0" footer="0"/>
  <pageSetup scale="64"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pageSetUpPr fitToPage="1"/>
  </sheetPr>
  <dimension ref="B2:R55"/>
  <sheetViews>
    <sheetView topLeftCell="A13" zoomScale="80" zoomScaleNormal="80" workbookViewId="0">
      <selection activeCell="L34" sqref="L34:N34"/>
    </sheetView>
  </sheetViews>
  <sheetFormatPr baseColWidth="10" defaultColWidth="4.5703125" defaultRowHeight="12.75" x14ac:dyDescent="0.2"/>
  <cols>
    <col min="1" max="1" width="4.5703125" style="709" customWidth="1"/>
    <col min="2" max="2" width="45.7109375" style="709" customWidth="1"/>
    <col min="3" max="3" width="13" style="709" customWidth="1"/>
    <col min="4" max="4" width="14.28515625" style="709" bestFit="1" customWidth="1"/>
    <col min="5" max="5" width="11" style="709" bestFit="1" customWidth="1"/>
    <col min="6" max="6" width="12" style="709" bestFit="1" customWidth="1"/>
    <col min="7" max="7" width="13.42578125" style="709" bestFit="1" customWidth="1"/>
    <col min="8" max="8" width="12.28515625" style="709" customWidth="1"/>
    <col min="9" max="9" width="11.5703125" style="709" customWidth="1"/>
    <col min="10" max="10" width="14.5703125" style="709" bestFit="1" customWidth="1"/>
    <col min="11" max="11" width="13.7109375" style="709" bestFit="1" customWidth="1"/>
    <col min="12" max="12" width="11.5703125" style="709" customWidth="1"/>
    <col min="13" max="13" width="12.7109375" style="709" bestFit="1" customWidth="1"/>
    <col min="14" max="14" width="13.42578125" style="709" bestFit="1" customWidth="1"/>
    <col min="15" max="15" width="13.140625" style="709" bestFit="1" customWidth="1"/>
    <col min="16" max="17" width="4.5703125" style="709"/>
    <col min="18" max="18" width="19" style="709" customWidth="1"/>
    <col min="19" max="16384" width="4.5703125" style="709"/>
  </cols>
  <sheetData>
    <row r="2" spans="2:18" ht="19.5" customHeight="1" x14ac:dyDescent="0.2">
      <c r="B2" s="1227" t="s">
        <v>83</v>
      </c>
      <c r="C2" s="1227"/>
      <c r="D2" s="1227"/>
      <c r="E2" s="1227"/>
      <c r="F2" s="1227"/>
      <c r="G2" s="1227"/>
      <c r="H2" s="1227"/>
      <c r="I2" s="1227"/>
      <c r="J2" s="1227"/>
      <c r="K2" s="1227"/>
      <c r="L2" s="1227"/>
      <c r="M2" s="1227"/>
      <c r="N2" s="1227"/>
      <c r="O2" s="1227"/>
    </row>
    <row r="3" spans="2:18" ht="18.75" customHeight="1" x14ac:dyDescent="0.2">
      <c r="B3" s="1228">
        <v>2014</v>
      </c>
      <c r="C3" s="1228"/>
      <c r="D3" s="1228"/>
      <c r="E3" s="1228"/>
      <c r="F3" s="1228"/>
      <c r="G3" s="1228"/>
      <c r="H3" s="1228"/>
      <c r="I3" s="1228"/>
      <c r="J3" s="1228"/>
      <c r="K3" s="1228"/>
      <c r="L3" s="1228"/>
      <c r="M3" s="1228"/>
      <c r="N3" s="1228"/>
      <c r="O3" s="1228"/>
    </row>
    <row r="4" spans="2:18" ht="13.5" thickBot="1" x14ac:dyDescent="0.25">
      <c r="B4" s="710" t="s">
        <v>9</v>
      </c>
    </row>
    <row r="5" spans="2:18" ht="14.25" thickTop="1" thickBot="1" x14ac:dyDescent="0.25">
      <c r="B5" s="700" t="s">
        <v>902</v>
      </c>
      <c r="C5" s="509" t="s">
        <v>0</v>
      </c>
      <c r="D5" s="509" t="s">
        <v>1</v>
      </c>
      <c r="E5" s="509" t="s">
        <v>2</v>
      </c>
      <c r="F5" s="509" t="s">
        <v>3</v>
      </c>
      <c r="G5" s="509" t="s">
        <v>4</v>
      </c>
      <c r="H5" s="509" t="s">
        <v>10</v>
      </c>
      <c r="I5" s="509" t="s">
        <v>5</v>
      </c>
      <c r="J5" s="509" t="s">
        <v>6</v>
      </c>
      <c r="K5" s="509" t="s">
        <v>7</v>
      </c>
      <c r="L5" s="509" t="s">
        <v>8</v>
      </c>
      <c r="M5" s="509" t="s">
        <v>11</v>
      </c>
      <c r="N5" s="509" t="s">
        <v>12</v>
      </c>
      <c r="O5" s="510" t="s">
        <v>13</v>
      </c>
    </row>
    <row r="6" spans="2:18" ht="13.5" thickTop="1" x14ac:dyDescent="0.2">
      <c r="B6" s="711" t="s">
        <v>577</v>
      </c>
      <c r="C6" s="1277">
        <v>1253384</v>
      </c>
      <c r="D6" s="1277">
        <v>1265972</v>
      </c>
      <c r="E6" s="1277">
        <v>1263521</v>
      </c>
      <c r="F6" s="1277">
        <v>1249310</v>
      </c>
      <c r="G6" s="1277">
        <v>1289165</v>
      </c>
      <c r="H6" s="1277">
        <v>1298262</v>
      </c>
      <c r="I6" s="1277">
        <v>1302568</v>
      </c>
      <c r="J6" s="1277">
        <v>1304833</v>
      </c>
      <c r="K6" s="1277">
        <v>1308701</v>
      </c>
      <c r="L6" s="712"/>
      <c r="M6" s="712"/>
      <c r="N6" s="712"/>
      <c r="O6" s="713">
        <f>AVERAGE(C6:N6)</f>
        <v>1281746.2222222222</v>
      </c>
      <c r="R6" s="1243"/>
    </row>
    <row r="7" spans="2:18" x14ac:dyDescent="0.2">
      <c r="B7" s="711" t="s">
        <v>84</v>
      </c>
      <c r="C7" s="1277">
        <v>3799</v>
      </c>
      <c r="D7" s="1277">
        <v>4136</v>
      </c>
      <c r="E7" s="1277">
        <v>4785</v>
      </c>
      <c r="F7" s="1277">
        <v>4652</v>
      </c>
      <c r="G7" s="1277">
        <v>5162</v>
      </c>
      <c r="H7" s="1277">
        <v>5311</v>
      </c>
      <c r="I7" s="1277">
        <v>5360</v>
      </c>
      <c r="J7" s="1277">
        <v>5200</v>
      </c>
      <c r="K7" s="1277">
        <v>4855</v>
      </c>
      <c r="L7" s="712"/>
      <c r="M7" s="712"/>
      <c r="N7" s="712"/>
      <c r="O7" s="713">
        <f t="shared" ref="O7:O13" si="0">AVERAGE(C7:N7)</f>
        <v>4806.666666666667</v>
      </c>
      <c r="R7" s="1243"/>
    </row>
    <row r="8" spans="2:18" x14ac:dyDescent="0.2">
      <c r="B8" s="711" t="s">
        <v>578</v>
      </c>
      <c r="C8" s="1277">
        <v>680157</v>
      </c>
      <c r="D8" s="1277">
        <v>686275</v>
      </c>
      <c r="E8" s="1277">
        <v>685743</v>
      </c>
      <c r="F8" s="1277">
        <v>678424</v>
      </c>
      <c r="G8" s="1277">
        <v>698703</v>
      </c>
      <c r="H8" s="1277">
        <v>702868</v>
      </c>
      <c r="I8" s="1277">
        <v>704725</v>
      </c>
      <c r="J8" s="1277">
        <v>705254</v>
      </c>
      <c r="K8" s="1277">
        <v>707064</v>
      </c>
      <c r="L8" s="712"/>
      <c r="M8" s="712"/>
      <c r="N8" s="712"/>
      <c r="O8" s="713">
        <f t="shared" si="0"/>
        <v>694357</v>
      </c>
      <c r="R8" s="1243"/>
    </row>
    <row r="9" spans="2:18" x14ac:dyDescent="0.2">
      <c r="B9" s="711" t="s">
        <v>112</v>
      </c>
      <c r="C9" s="1277">
        <v>1043</v>
      </c>
      <c r="D9" s="1277">
        <v>1059</v>
      </c>
      <c r="E9" s="1277">
        <v>1052</v>
      </c>
      <c r="F9" s="1277">
        <v>1056</v>
      </c>
      <c r="G9" s="1277">
        <v>1142</v>
      </c>
      <c r="H9" s="1277">
        <v>1169</v>
      </c>
      <c r="I9" s="1277">
        <v>1186</v>
      </c>
      <c r="J9" s="1277">
        <v>1191</v>
      </c>
      <c r="K9" s="1277">
        <v>1160</v>
      </c>
      <c r="L9" s="712"/>
      <c r="M9" s="712"/>
      <c r="N9" s="712"/>
      <c r="O9" s="713">
        <f t="shared" si="0"/>
        <v>1117.5555555555557</v>
      </c>
      <c r="R9" s="1243"/>
    </row>
    <row r="10" spans="2:18" x14ac:dyDescent="0.2">
      <c r="B10" s="714" t="s">
        <v>903</v>
      </c>
      <c r="C10" s="1278">
        <v>3100</v>
      </c>
      <c r="D10" s="1278">
        <v>3120</v>
      </c>
      <c r="E10" s="1278">
        <v>3084</v>
      </c>
      <c r="F10" s="1278">
        <v>3025</v>
      </c>
      <c r="G10" s="1278">
        <v>3061</v>
      </c>
      <c r="H10" s="1278">
        <v>3067</v>
      </c>
      <c r="I10" s="1278">
        <v>2968</v>
      </c>
      <c r="J10" s="1278">
        <v>2963</v>
      </c>
      <c r="K10" s="1278">
        <v>2970</v>
      </c>
      <c r="L10" s="715"/>
      <c r="M10" s="715"/>
      <c r="N10" s="715"/>
      <c r="O10" s="716">
        <f t="shared" si="0"/>
        <v>3039.7777777777778</v>
      </c>
      <c r="R10" s="1243"/>
    </row>
    <row r="11" spans="2:18" x14ac:dyDescent="0.2">
      <c r="B11" s="717" t="s">
        <v>85</v>
      </c>
      <c r="C11" s="1279">
        <f>SUM(C6:C10)</f>
        <v>1941483</v>
      </c>
      <c r="D11" s="1279">
        <f t="shared" ref="D11:K11" si="1">SUM(D6:D10)</f>
        <v>1960562</v>
      </c>
      <c r="E11" s="1279">
        <f t="shared" si="1"/>
        <v>1958185</v>
      </c>
      <c r="F11" s="1279">
        <f t="shared" si="1"/>
        <v>1936467</v>
      </c>
      <c r="G11" s="1279">
        <f t="shared" si="1"/>
        <v>1997233</v>
      </c>
      <c r="H11" s="1279">
        <f t="shared" si="1"/>
        <v>2010677</v>
      </c>
      <c r="I11" s="1279">
        <f t="shared" si="1"/>
        <v>2016807</v>
      </c>
      <c r="J11" s="1279">
        <f t="shared" si="1"/>
        <v>2019441</v>
      </c>
      <c r="K11" s="1279">
        <f t="shared" si="1"/>
        <v>2024750</v>
      </c>
      <c r="L11" s="718"/>
      <c r="M11" s="718"/>
      <c r="N11" s="718"/>
      <c r="O11" s="719">
        <f t="shared" ref="O11" si="2">SUM(O6:O10)</f>
        <v>1985067.2222222222</v>
      </c>
      <c r="R11" s="1243"/>
    </row>
    <row r="12" spans="2:18" s="721" customFormat="1" x14ac:dyDescent="0.2">
      <c r="B12" s="720" t="s">
        <v>86</v>
      </c>
      <c r="C12" s="1279">
        <v>797509</v>
      </c>
      <c r="D12" s="1279">
        <v>803470</v>
      </c>
      <c r="E12" s="1279">
        <v>803768</v>
      </c>
      <c r="F12" s="1279">
        <v>798240</v>
      </c>
      <c r="G12" s="1279">
        <v>815960</v>
      </c>
      <c r="H12" s="1279">
        <v>821952</v>
      </c>
      <c r="I12" s="1279">
        <v>822652</v>
      </c>
      <c r="J12" s="1279">
        <v>823174</v>
      </c>
      <c r="K12" s="1279">
        <v>824469</v>
      </c>
      <c r="L12" s="718"/>
      <c r="M12" s="718"/>
      <c r="N12" s="718"/>
      <c r="O12" s="719">
        <f t="shared" si="0"/>
        <v>812354.88888888888</v>
      </c>
      <c r="R12" s="1243"/>
    </row>
    <row r="13" spans="2:18" ht="13.5" thickBot="1" x14ac:dyDescent="0.25">
      <c r="B13" s="722" t="s">
        <v>904</v>
      </c>
      <c r="C13" s="1280">
        <v>16517338.832</v>
      </c>
      <c r="D13" s="1280">
        <v>16698462.330000103</v>
      </c>
      <c r="E13" s="1280">
        <v>16698794.991999915</v>
      </c>
      <c r="F13" s="1280">
        <v>16491513.444</v>
      </c>
      <c r="G13" s="1280">
        <v>17071030.723999999</v>
      </c>
      <c r="H13" s="1280">
        <v>17178768.705999933</v>
      </c>
      <c r="I13" s="1280">
        <v>17190404.625999998</v>
      </c>
      <c r="J13" s="1280">
        <v>20474547.697999999</v>
      </c>
      <c r="K13" s="1280">
        <v>18750909</v>
      </c>
      <c r="L13" s="723"/>
      <c r="M13" s="723"/>
      <c r="N13" s="723"/>
      <c r="O13" s="724">
        <f>AVERAGE(C13:N13)</f>
        <v>17452418.927999996</v>
      </c>
      <c r="R13" s="1243"/>
    </row>
    <row r="14" spans="2:18" ht="26.25" customHeight="1" thickTop="1" x14ac:dyDescent="0.2"/>
    <row r="15" spans="2:18" x14ac:dyDescent="0.2">
      <c r="B15" s="725" t="s">
        <v>100</v>
      </c>
      <c r="C15" s="726"/>
      <c r="D15" s="726"/>
      <c r="E15" s="726"/>
      <c r="F15" s="726"/>
      <c r="G15" s="726"/>
      <c r="H15" s="726"/>
      <c r="I15" s="726"/>
      <c r="J15" s="726"/>
      <c r="K15" s="726"/>
      <c r="L15" s="726"/>
      <c r="M15" s="726"/>
      <c r="N15" s="726"/>
      <c r="O15" s="726"/>
    </row>
    <row r="16" spans="2:18" x14ac:dyDescent="0.2">
      <c r="B16" s="725" t="s">
        <v>576</v>
      </c>
      <c r="C16" s="726"/>
      <c r="D16" s="726"/>
      <c r="E16" s="726"/>
      <c r="F16" s="726"/>
      <c r="G16" s="726"/>
      <c r="H16" s="726"/>
      <c r="I16" s="726"/>
      <c r="J16" s="726"/>
      <c r="K16" s="726"/>
      <c r="L16" s="726"/>
      <c r="M16" s="726"/>
      <c r="N16" s="726"/>
      <c r="O16" s="726"/>
    </row>
    <row r="18" spans="2:18" s="136" customFormat="1" x14ac:dyDescent="0.2">
      <c r="B18" s="727" t="s">
        <v>905</v>
      </c>
      <c r="C18" s="728" t="s">
        <v>0</v>
      </c>
      <c r="D18" s="728" t="s">
        <v>1</v>
      </c>
      <c r="E18" s="728" t="s">
        <v>2</v>
      </c>
      <c r="F18" s="728" t="s">
        <v>3</v>
      </c>
      <c r="G18" s="728" t="s">
        <v>4</v>
      </c>
      <c r="H18" s="728" t="s">
        <v>10</v>
      </c>
      <c r="I18" s="728" t="s">
        <v>5</v>
      </c>
      <c r="J18" s="728" t="s">
        <v>6</v>
      </c>
      <c r="K18" s="728" t="s">
        <v>7</v>
      </c>
      <c r="L18" s="728" t="s">
        <v>8</v>
      </c>
      <c r="M18" s="728" t="s">
        <v>11</v>
      </c>
      <c r="N18" s="728" t="s">
        <v>12</v>
      </c>
      <c r="O18" s="421" t="s">
        <v>34</v>
      </c>
    </row>
    <row r="19" spans="2:18" ht="18" customHeight="1" x14ac:dyDescent="0.2">
      <c r="B19" s="729" t="s">
        <v>791</v>
      </c>
      <c r="C19" s="730">
        <v>24128</v>
      </c>
      <c r="D19" s="511">
        <v>24396</v>
      </c>
      <c r="E19" s="511">
        <v>24413</v>
      </c>
      <c r="F19" s="511">
        <v>24158</v>
      </c>
      <c r="G19" s="511">
        <v>24856</v>
      </c>
      <c r="H19" s="511">
        <v>25105</v>
      </c>
      <c r="I19" s="511">
        <v>25139</v>
      </c>
      <c r="J19" s="511">
        <v>25134</v>
      </c>
      <c r="K19" s="511">
        <v>25271</v>
      </c>
      <c r="L19" s="511"/>
      <c r="M19" s="511"/>
      <c r="N19" s="511"/>
      <c r="O19" s="731">
        <f t="shared" ref="O19:O33" si="3">AVERAGE(C19:N19)</f>
        <v>24733.333333333332</v>
      </c>
      <c r="R19" s="1243"/>
    </row>
    <row r="20" spans="2:18" ht="18" customHeight="1" x14ac:dyDescent="0.2">
      <c r="B20" s="729" t="s">
        <v>792</v>
      </c>
      <c r="C20" s="730">
        <v>34014</v>
      </c>
      <c r="D20" s="511">
        <v>34399</v>
      </c>
      <c r="E20" s="511">
        <v>34235</v>
      </c>
      <c r="F20" s="511">
        <v>33909</v>
      </c>
      <c r="G20" s="511">
        <v>34783</v>
      </c>
      <c r="H20" s="511">
        <v>34425</v>
      </c>
      <c r="I20" s="511">
        <v>34844</v>
      </c>
      <c r="J20" s="511">
        <v>35091</v>
      </c>
      <c r="K20" s="511">
        <v>35444</v>
      </c>
      <c r="L20" s="511"/>
      <c r="M20" s="511"/>
      <c r="N20" s="511"/>
      <c r="O20" s="731">
        <f t="shared" si="3"/>
        <v>34571.555555555555</v>
      </c>
      <c r="R20" s="1243"/>
    </row>
    <row r="21" spans="2:18" ht="18" customHeight="1" x14ac:dyDescent="0.2">
      <c r="B21" s="729" t="s">
        <v>231</v>
      </c>
      <c r="C21" s="730">
        <v>20769</v>
      </c>
      <c r="D21" s="511">
        <v>20900</v>
      </c>
      <c r="E21" s="511">
        <v>20785</v>
      </c>
      <c r="F21" s="511">
        <v>20455</v>
      </c>
      <c r="G21" s="511">
        <v>20995</v>
      </c>
      <c r="H21" s="511">
        <v>21306</v>
      </c>
      <c r="I21" s="511">
        <v>21392</v>
      </c>
      <c r="J21" s="511">
        <v>21387</v>
      </c>
      <c r="K21" s="511">
        <v>21438</v>
      </c>
      <c r="L21" s="511"/>
      <c r="M21" s="511"/>
      <c r="N21" s="511"/>
      <c r="O21" s="731">
        <f t="shared" si="3"/>
        <v>21047.444444444445</v>
      </c>
      <c r="R21" s="1243"/>
    </row>
    <row r="22" spans="2:18" ht="18" customHeight="1" x14ac:dyDescent="0.2">
      <c r="B22" s="729" t="s">
        <v>793</v>
      </c>
      <c r="C22" s="730">
        <v>32264</v>
      </c>
      <c r="D22" s="511">
        <v>32686</v>
      </c>
      <c r="E22" s="511">
        <v>32649</v>
      </c>
      <c r="F22" s="511">
        <v>32524</v>
      </c>
      <c r="G22" s="511">
        <v>33365</v>
      </c>
      <c r="H22" s="511">
        <v>33773</v>
      </c>
      <c r="I22" s="511">
        <v>33906</v>
      </c>
      <c r="J22" s="511">
        <v>34058</v>
      </c>
      <c r="K22" s="511">
        <v>34376</v>
      </c>
      <c r="L22" s="511"/>
      <c r="M22" s="511"/>
      <c r="N22" s="511"/>
      <c r="O22" s="731">
        <f t="shared" si="3"/>
        <v>33289</v>
      </c>
      <c r="R22" s="1243"/>
    </row>
    <row r="23" spans="2:18" ht="18" customHeight="1" x14ac:dyDescent="0.2">
      <c r="B23" s="729" t="s">
        <v>250</v>
      </c>
      <c r="C23" s="730">
        <v>88264</v>
      </c>
      <c r="D23" s="511">
        <v>88993</v>
      </c>
      <c r="E23" s="511">
        <v>88718</v>
      </c>
      <c r="F23" s="511">
        <v>87919</v>
      </c>
      <c r="G23" s="511">
        <v>90606</v>
      </c>
      <c r="H23" s="511">
        <v>91855</v>
      </c>
      <c r="I23" s="511">
        <v>92253</v>
      </c>
      <c r="J23" s="511">
        <v>92827</v>
      </c>
      <c r="K23" s="511">
        <v>93355</v>
      </c>
      <c r="L23" s="511"/>
      <c r="M23" s="511"/>
      <c r="N23" s="511"/>
      <c r="O23" s="731">
        <f t="shared" si="3"/>
        <v>90532.222222222219</v>
      </c>
      <c r="R23" s="1243"/>
    </row>
    <row r="24" spans="2:18" ht="18" customHeight="1" x14ac:dyDescent="0.2">
      <c r="B24" s="729" t="s">
        <v>296</v>
      </c>
      <c r="C24" s="730">
        <v>182955</v>
      </c>
      <c r="D24" s="511">
        <v>185039</v>
      </c>
      <c r="E24" s="511">
        <v>184902</v>
      </c>
      <c r="F24" s="511">
        <v>183280</v>
      </c>
      <c r="G24" s="511">
        <v>189665</v>
      </c>
      <c r="H24" s="511">
        <v>191194</v>
      </c>
      <c r="I24" s="511">
        <v>191323</v>
      </c>
      <c r="J24" s="511">
        <v>120100</v>
      </c>
      <c r="K24" s="511">
        <v>192218</v>
      </c>
      <c r="L24" s="511"/>
      <c r="M24" s="511"/>
      <c r="N24" s="511"/>
      <c r="O24" s="731">
        <f t="shared" si="3"/>
        <v>180075.11111111112</v>
      </c>
      <c r="R24" s="1243"/>
    </row>
    <row r="25" spans="2:18" ht="18" customHeight="1" x14ac:dyDescent="0.2">
      <c r="B25" s="729" t="s">
        <v>794</v>
      </c>
      <c r="C25" s="730">
        <v>102799</v>
      </c>
      <c r="D25" s="511">
        <v>103679</v>
      </c>
      <c r="E25" s="511">
        <v>103629</v>
      </c>
      <c r="F25" s="511">
        <v>102732</v>
      </c>
      <c r="G25" s="511">
        <v>105928</v>
      </c>
      <c r="H25" s="511">
        <v>107764</v>
      </c>
      <c r="I25" s="511">
        <v>108425</v>
      </c>
      <c r="J25" s="511">
        <v>108705</v>
      </c>
      <c r="K25" s="511">
        <v>572774</v>
      </c>
      <c r="L25" s="511"/>
      <c r="M25" s="511"/>
      <c r="N25" s="511"/>
      <c r="O25" s="731">
        <f t="shared" si="3"/>
        <v>157381.66666666666</v>
      </c>
      <c r="R25" s="1243"/>
    </row>
    <row r="26" spans="2:18" ht="18" customHeight="1" x14ac:dyDescent="0.2">
      <c r="B26" s="729" t="s">
        <v>344</v>
      </c>
      <c r="C26" s="730">
        <v>169267</v>
      </c>
      <c r="D26" s="511">
        <v>170862</v>
      </c>
      <c r="E26" s="511">
        <v>170572</v>
      </c>
      <c r="F26" s="511">
        <v>169684</v>
      </c>
      <c r="G26" s="511">
        <v>174836</v>
      </c>
      <c r="H26" s="511">
        <v>175559</v>
      </c>
      <c r="I26" s="511">
        <v>176473</v>
      </c>
      <c r="J26" s="511">
        <v>176719</v>
      </c>
      <c r="K26" s="511">
        <v>109067</v>
      </c>
      <c r="L26" s="511"/>
      <c r="M26" s="511"/>
      <c r="N26" s="511"/>
      <c r="O26" s="731">
        <f t="shared" si="3"/>
        <v>165893.22222222222</v>
      </c>
      <c r="R26" s="1243"/>
    </row>
    <row r="27" spans="2:18" ht="18" customHeight="1" x14ac:dyDescent="0.2">
      <c r="B27" s="729" t="s">
        <v>795</v>
      </c>
      <c r="C27" s="730">
        <v>305904</v>
      </c>
      <c r="D27" s="511">
        <v>308581</v>
      </c>
      <c r="E27" s="511">
        <v>308622</v>
      </c>
      <c r="F27" s="511">
        <v>304226</v>
      </c>
      <c r="G27" s="511">
        <v>314545</v>
      </c>
      <c r="H27" s="511">
        <v>315812</v>
      </c>
      <c r="I27" s="511">
        <v>317260</v>
      </c>
      <c r="J27" s="511">
        <v>317284</v>
      </c>
      <c r="K27" s="511">
        <v>177280</v>
      </c>
      <c r="L27" s="511"/>
      <c r="M27" s="511"/>
      <c r="N27" s="511"/>
      <c r="O27" s="731">
        <f t="shared" si="3"/>
        <v>296612.66666666669</v>
      </c>
      <c r="R27" s="1243"/>
    </row>
    <row r="28" spans="2:18" ht="18" customHeight="1" x14ac:dyDescent="0.2">
      <c r="B28" s="729" t="s">
        <v>796</v>
      </c>
      <c r="C28" s="730">
        <v>191857</v>
      </c>
      <c r="D28" s="511">
        <v>194192</v>
      </c>
      <c r="E28" s="511">
        <v>194262</v>
      </c>
      <c r="F28" s="511">
        <v>192018</v>
      </c>
      <c r="G28" s="511">
        <v>198124</v>
      </c>
      <c r="H28" s="511">
        <v>198850</v>
      </c>
      <c r="I28" s="511">
        <v>199571</v>
      </c>
      <c r="J28" s="511">
        <v>200331</v>
      </c>
      <c r="K28" s="511">
        <v>317779</v>
      </c>
      <c r="L28" s="511"/>
      <c r="M28" s="511"/>
      <c r="N28" s="511"/>
      <c r="O28" s="731">
        <f t="shared" si="3"/>
        <v>209664.88888888888</v>
      </c>
      <c r="R28" s="1243"/>
    </row>
    <row r="29" spans="2:18" ht="18" customHeight="1" x14ac:dyDescent="0.2">
      <c r="B29" s="729" t="s">
        <v>797</v>
      </c>
      <c r="C29" s="730">
        <v>69972</v>
      </c>
      <c r="D29" s="511">
        <v>70901</v>
      </c>
      <c r="E29" s="511">
        <v>70788</v>
      </c>
      <c r="F29" s="511">
        <v>70027</v>
      </c>
      <c r="G29" s="511">
        <v>72363</v>
      </c>
      <c r="H29" s="511">
        <v>72537</v>
      </c>
      <c r="I29" s="511">
        <v>72689</v>
      </c>
      <c r="J29" s="511">
        <v>72856</v>
      </c>
      <c r="K29" s="511">
        <v>201052</v>
      </c>
      <c r="L29" s="511"/>
      <c r="M29" s="511"/>
      <c r="N29" s="511"/>
      <c r="O29" s="731">
        <f t="shared" si="3"/>
        <v>85909.444444444438</v>
      </c>
      <c r="R29" s="1243"/>
    </row>
    <row r="30" spans="2:18" ht="18" customHeight="1" x14ac:dyDescent="0.2">
      <c r="B30" s="729" t="s">
        <v>454</v>
      </c>
      <c r="C30" s="730">
        <v>138078</v>
      </c>
      <c r="D30" s="511">
        <v>139794</v>
      </c>
      <c r="E30" s="511">
        <v>139440</v>
      </c>
      <c r="F30" s="511">
        <v>137813</v>
      </c>
      <c r="G30" s="511">
        <v>141824</v>
      </c>
      <c r="H30" s="511">
        <v>142175</v>
      </c>
      <c r="I30" s="511">
        <v>142466</v>
      </c>
      <c r="J30" s="511">
        <v>142441</v>
      </c>
      <c r="K30" s="511">
        <v>72945</v>
      </c>
      <c r="L30" s="511"/>
      <c r="M30" s="511"/>
      <c r="N30" s="511"/>
      <c r="O30" s="731">
        <f t="shared" si="3"/>
        <v>132997.33333333334</v>
      </c>
      <c r="R30" s="1243"/>
    </row>
    <row r="31" spans="2:18" ht="18" customHeight="1" x14ac:dyDescent="0.2">
      <c r="B31" s="729" t="s">
        <v>798</v>
      </c>
      <c r="C31" s="730">
        <v>17818</v>
      </c>
      <c r="D31" s="511">
        <v>17931</v>
      </c>
      <c r="E31" s="511">
        <v>18021</v>
      </c>
      <c r="F31" s="511">
        <v>17802</v>
      </c>
      <c r="G31" s="511">
        <v>18445</v>
      </c>
      <c r="H31" s="511">
        <v>18569</v>
      </c>
      <c r="I31" s="511">
        <v>18673</v>
      </c>
      <c r="J31" s="511">
        <v>18724</v>
      </c>
      <c r="K31" s="511">
        <v>142519</v>
      </c>
      <c r="L31" s="511"/>
      <c r="M31" s="511"/>
      <c r="N31" s="511"/>
      <c r="O31" s="731">
        <f t="shared" si="3"/>
        <v>32055.777777777777</v>
      </c>
      <c r="R31" s="1243"/>
    </row>
    <row r="32" spans="2:18" ht="18" customHeight="1" x14ac:dyDescent="0.2">
      <c r="B32" s="729" t="s">
        <v>799</v>
      </c>
      <c r="C32" s="730">
        <v>10141</v>
      </c>
      <c r="D32" s="511">
        <v>10206</v>
      </c>
      <c r="E32" s="511">
        <v>10201</v>
      </c>
      <c r="F32" s="511">
        <v>10117</v>
      </c>
      <c r="G32" s="511">
        <v>10324</v>
      </c>
      <c r="H32" s="511">
        <v>10346</v>
      </c>
      <c r="I32" s="511">
        <v>10384</v>
      </c>
      <c r="J32" s="511">
        <v>10456</v>
      </c>
      <c r="K32" s="511">
        <v>18743</v>
      </c>
      <c r="L32" s="511"/>
      <c r="M32" s="511"/>
      <c r="N32" s="511"/>
      <c r="O32" s="732">
        <f t="shared" si="3"/>
        <v>11213.111111111111</v>
      </c>
      <c r="R32" s="1243"/>
    </row>
    <row r="33" spans="2:18" ht="18" customHeight="1" x14ac:dyDescent="0.2">
      <c r="B33" s="733" t="s">
        <v>138</v>
      </c>
      <c r="C33" s="734">
        <v>553253</v>
      </c>
      <c r="D33" s="512">
        <v>558003</v>
      </c>
      <c r="E33" s="512">
        <v>556948</v>
      </c>
      <c r="F33" s="512">
        <v>549803</v>
      </c>
      <c r="G33" s="512">
        <v>566574</v>
      </c>
      <c r="H33" s="512">
        <v>571407</v>
      </c>
      <c r="I33" s="512">
        <v>572009</v>
      </c>
      <c r="J33" s="512">
        <v>643328</v>
      </c>
      <c r="K33" s="512">
        <v>10489</v>
      </c>
      <c r="L33" s="512"/>
      <c r="M33" s="512"/>
      <c r="N33" s="512"/>
      <c r="O33" s="735">
        <f t="shared" si="3"/>
        <v>509090.44444444444</v>
      </c>
      <c r="R33" s="1243"/>
    </row>
    <row r="34" spans="2:18" ht="18" customHeight="1" thickBot="1" x14ac:dyDescent="0.25">
      <c r="B34" s="736" t="s">
        <v>39</v>
      </c>
      <c r="C34" s="737">
        <f t="shared" ref="C34:K34" si="4">SUM(C19:C33)</f>
        <v>1941483</v>
      </c>
      <c r="D34" s="737">
        <f t="shared" si="4"/>
        <v>1960562</v>
      </c>
      <c r="E34" s="737">
        <f t="shared" si="4"/>
        <v>1958185</v>
      </c>
      <c r="F34" s="737">
        <f t="shared" si="4"/>
        <v>1936467</v>
      </c>
      <c r="G34" s="737">
        <f t="shared" si="4"/>
        <v>1997233</v>
      </c>
      <c r="H34" s="737">
        <f t="shared" si="4"/>
        <v>2010677</v>
      </c>
      <c r="I34" s="737">
        <f t="shared" si="4"/>
        <v>2016807</v>
      </c>
      <c r="J34" s="737">
        <f t="shared" si="4"/>
        <v>2019441</v>
      </c>
      <c r="K34" s="1281">
        <f t="shared" si="4"/>
        <v>2024750</v>
      </c>
      <c r="L34" s="737"/>
      <c r="M34" s="737"/>
      <c r="N34" s="737"/>
      <c r="O34" s="738">
        <f>SUM(O19:O33)</f>
        <v>1985067.222222222</v>
      </c>
      <c r="R34" s="1243"/>
    </row>
    <row r="35" spans="2:18" ht="13.5" thickTop="1" x14ac:dyDescent="0.2"/>
    <row r="36" spans="2:18" x14ac:dyDescent="0.2">
      <c r="B36" s="1229" t="s">
        <v>99</v>
      </c>
      <c r="C36" s="1229"/>
      <c r="D36" s="1229"/>
      <c r="E36" s="1229"/>
      <c r="F36" s="1229"/>
      <c r="G36" s="1229"/>
      <c r="H36" s="1229"/>
      <c r="I36" s="739"/>
      <c r="J36" s="739"/>
      <c r="K36" s="739"/>
      <c r="L36" s="739"/>
    </row>
    <row r="37" spans="2:18" ht="13.5" thickBot="1" x14ac:dyDescent="0.25">
      <c r="B37" s="1230">
        <v>41883</v>
      </c>
      <c r="C37" s="1230"/>
      <c r="D37" s="1230"/>
      <c r="E37" s="1230"/>
      <c r="F37" s="1230"/>
      <c r="G37" s="1230"/>
      <c r="H37" s="1230"/>
      <c r="I37" s="740"/>
      <c r="J37" s="739"/>
      <c r="K37" s="739"/>
      <c r="L37" s="739"/>
    </row>
    <row r="38" spans="2:18" ht="33.75" customHeight="1" thickTop="1" thickBot="1" x14ac:dyDescent="0.25">
      <c r="B38" s="741" t="s">
        <v>87</v>
      </c>
      <c r="C38" s="742" t="s">
        <v>577</v>
      </c>
      <c r="D38" s="742" t="s">
        <v>84</v>
      </c>
      <c r="E38" s="742" t="s">
        <v>578</v>
      </c>
      <c r="F38" s="742" t="s">
        <v>112</v>
      </c>
      <c r="G38" s="742" t="s">
        <v>800</v>
      </c>
      <c r="H38" s="743" t="s">
        <v>39</v>
      </c>
      <c r="I38" s="744"/>
      <c r="J38" s="739"/>
      <c r="K38" s="739"/>
      <c r="L38" s="739"/>
    </row>
    <row r="39" spans="2:18" ht="13.5" thickTop="1" x14ac:dyDescent="0.2">
      <c r="B39" s="729" t="s">
        <v>791</v>
      </c>
      <c r="C39" s="1282">
        <v>16711</v>
      </c>
      <c r="D39" s="1282">
        <v>84</v>
      </c>
      <c r="E39" s="1282">
        <v>8442</v>
      </c>
      <c r="F39" s="1282">
        <v>2</v>
      </c>
      <c r="G39" s="1282">
        <v>32</v>
      </c>
      <c r="H39" s="1283">
        <f>SUM(C39:G39)</f>
        <v>25271</v>
      </c>
      <c r="I39" s="745"/>
      <c r="J39" s="739"/>
      <c r="K39" s="739"/>
      <c r="L39" s="739"/>
    </row>
    <row r="40" spans="2:18" x14ac:dyDescent="0.2">
      <c r="B40" s="729" t="s">
        <v>792</v>
      </c>
      <c r="C40" s="1282">
        <v>23353</v>
      </c>
      <c r="D40" s="1282">
        <v>74</v>
      </c>
      <c r="E40" s="1282">
        <v>11942</v>
      </c>
      <c r="F40" s="1282">
        <v>22</v>
      </c>
      <c r="G40" s="1282">
        <v>53</v>
      </c>
      <c r="H40" s="1283">
        <f t="shared" ref="H40:H53" si="5">SUM(C40:G40)</f>
        <v>35444</v>
      </c>
      <c r="I40" s="745"/>
      <c r="J40" s="739"/>
      <c r="K40" s="739"/>
      <c r="L40" s="739"/>
    </row>
    <row r="41" spans="2:18" x14ac:dyDescent="0.2">
      <c r="B41" s="729" t="s">
        <v>231</v>
      </c>
      <c r="C41" s="1282">
        <v>14544</v>
      </c>
      <c r="D41" s="1282">
        <v>75</v>
      </c>
      <c r="E41" s="1282">
        <v>6761</v>
      </c>
      <c r="F41" s="1282">
        <v>32</v>
      </c>
      <c r="G41" s="1282">
        <v>26</v>
      </c>
      <c r="H41" s="1283">
        <f t="shared" si="5"/>
        <v>21438</v>
      </c>
      <c r="I41" s="745"/>
      <c r="J41" s="739"/>
      <c r="K41" s="739"/>
      <c r="L41" s="739"/>
    </row>
    <row r="42" spans="2:18" x14ac:dyDescent="0.2">
      <c r="B42" s="729" t="s">
        <v>793</v>
      </c>
      <c r="C42" s="1282">
        <v>22743</v>
      </c>
      <c r="D42" s="1282">
        <v>104</v>
      </c>
      <c r="E42" s="1282">
        <v>11456</v>
      </c>
      <c r="F42" s="1282">
        <v>28</v>
      </c>
      <c r="G42" s="1282">
        <v>45</v>
      </c>
      <c r="H42" s="1283">
        <f t="shared" si="5"/>
        <v>34376</v>
      </c>
      <c r="I42" s="745"/>
      <c r="J42" s="739"/>
      <c r="K42" s="739"/>
      <c r="L42" s="739"/>
    </row>
    <row r="43" spans="2:18" x14ac:dyDescent="0.2">
      <c r="B43" s="729" t="s">
        <v>250</v>
      </c>
      <c r="C43" s="1282">
        <v>60470</v>
      </c>
      <c r="D43" s="1282">
        <v>220</v>
      </c>
      <c r="E43" s="1282">
        <v>32508</v>
      </c>
      <c r="F43" s="1282">
        <v>47</v>
      </c>
      <c r="G43" s="1282">
        <v>110</v>
      </c>
      <c r="H43" s="1283">
        <f t="shared" si="5"/>
        <v>93355</v>
      </c>
      <c r="I43" s="745"/>
      <c r="J43" s="739"/>
      <c r="K43" s="739"/>
      <c r="L43" s="739"/>
    </row>
    <row r="44" spans="2:18" x14ac:dyDescent="0.2">
      <c r="B44" s="729" t="s">
        <v>296</v>
      </c>
      <c r="C44" s="1282">
        <v>124124</v>
      </c>
      <c r="D44" s="1282">
        <v>394</v>
      </c>
      <c r="E44" s="1282">
        <v>67151</v>
      </c>
      <c r="F44" s="1282">
        <v>174</v>
      </c>
      <c r="G44" s="1282">
        <v>375</v>
      </c>
      <c r="H44" s="1283">
        <f t="shared" si="5"/>
        <v>192218</v>
      </c>
      <c r="I44" s="745"/>
      <c r="J44" s="739"/>
      <c r="K44" s="739"/>
      <c r="L44" s="739"/>
    </row>
    <row r="45" spans="2:18" x14ac:dyDescent="0.2">
      <c r="B45" s="729" t="s">
        <v>794</v>
      </c>
      <c r="C45" s="1282">
        <v>374909</v>
      </c>
      <c r="D45" s="1282">
        <v>1650</v>
      </c>
      <c r="E45" s="1282">
        <v>195031</v>
      </c>
      <c r="F45" s="1282">
        <v>323</v>
      </c>
      <c r="G45" s="1282">
        <v>861</v>
      </c>
      <c r="H45" s="1283">
        <f t="shared" si="5"/>
        <v>572774</v>
      </c>
      <c r="I45" s="745"/>
      <c r="J45" s="739"/>
      <c r="K45" s="739"/>
      <c r="L45" s="739"/>
    </row>
    <row r="46" spans="2:18" x14ac:dyDescent="0.2">
      <c r="B46" s="729" t="s">
        <v>344</v>
      </c>
      <c r="C46" s="1282">
        <v>69178</v>
      </c>
      <c r="D46" s="1282">
        <v>224</v>
      </c>
      <c r="E46" s="1282">
        <v>39481</v>
      </c>
      <c r="F46" s="1282">
        <v>61</v>
      </c>
      <c r="G46" s="1282">
        <v>123</v>
      </c>
      <c r="H46" s="1283">
        <f t="shared" si="5"/>
        <v>109067</v>
      </c>
      <c r="I46" s="745"/>
      <c r="J46" s="739"/>
      <c r="K46" s="739"/>
      <c r="L46" s="739"/>
    </row>
    <row r="47" spans="2:18" x14ac:dyDescent="0.2">
      <c r="B47" s="729" t="s">
        <v>795</v>
      </c>
      <c r="C47" s="1282">
        <v>111316</v>
      </c>
      <c r="D47" s="1282">
        <v>394</v>
      </c>
      <c r="E47" s="1282">
        <v>65398</v>
      </c>
      <c r="F47" s="1282">
        <v>70</v>
      </c>
      <c r="G47" s="1282">
        <v>102</v>
      </c>
      <c r="H47" s="1283">
        <f t="shared" si="5"/>
        <v>177280</v>
      </c>
      <c r="I47" s="745"/>
      <c r="J47" s="739"/>
      <c r="K47" s="739"/>
      <c r="L47" s="739"/>
    </row>
    <row r="48" spans="2:18" x14ac:dyDescent="0.2">
      <c r="B48" s="729" t="s">
        <v>796</v>
      </c>
      <c r="C48" s="1282">
        <v>203508</v>
      </c>
      <c r="D48" s="1282">
        <v>630</v>
      </c>
      <c r="E48" s="1282">
        <v>112767</v>
      </c>
      <c r="F48" s="1282">
        <v>164</v>
      </c>
      <c r="G48" s="1282">
        <v>710</v>
      </c>
      <c r="H48" s="1283">
        <f t="shared" si="5"/>
        <v>317779</v>
      </c>
      <c r="I48" s="745"/>
      <c r="J48" s="739"/>
      <c r="K48" s="739"/>
      <c r="L48" s="739"/>
    </row>
    <row r="49" spans="2:12" x14ac:dyDescent="0.2">
      <c r="B49" s="729" t="s">
        <v>797</v>
      </c>
      <c r="C49" s="1282">
        <v>129496</v>
      </c>
      <c r="D49" s="1282">
        <v>424</v>
      </c>
      <c r="E49" s="1282">
        <v>70792</v>
      </c>
      <c r="F49" s="1282">
        <v>120</v>
      </c>
      <c r="G49" s="1282">
        <v>220</v>
      </c>
      <c r="H49" s="1283">
        <f t="shared" si="5"/>
        <v>201052</v>
      </c>
      <c r="I49" s="745"/>
      <c r="J49" s="739"/>
      <c r="K49" s="739"/>
      <c r="L49" s="739"/>
    </row>
    <row r="50" spans="2:12" x14ac:dyDescent="0.2">
      <c r="B50" s="729" t="s">
        <v>454</v>
      </c>
      <c r="C50" s="1282">
        <v>46843</v>
      </c>
      <c r="D50" s="1282">
        <v>180</v>
      </c>
      <c r="E50" s="1282">
        <v>25817</v>
      </c>
      <c r="F50" s="1282">
        <v>31</v>
      </c>
      <c r="G50" s="1282">
        <v>74</v>
      </c>
      <c r="H50" s="1283">
        <f t="shared" si="5"/>
        <v>72945</v>
      </c>
      <c r="I50" s="745"/>
      <c r="J50" s="739"/>
      <c r="K50" s="739"/>
      <c r="L50" s="739"/>
    </row>
    <row r="51" spans="2:12" x14ac:dyDescent="0.2">
      <c r="B51" s="729" t="s">
        <v>798</v>
      </c>
      <c r="C51" s="1282">
        <v>92332</v>
      </c>
      <c r="D51" s="1282">
        <v>341</v>
      </c>
      <c r="E51" s="1282">
        <v>49599</v>
      </c>
      <c r="F51" s="1282">
        <v>63</v>
      </c>
      <c r="G51" s="1282">
        <v>184</v>
      </c>
      <c r="H51" s="1283">
        <f t="shared" si="5"/>
        <v>142519</v>
      </c>
      <c r="I51" s="745"/>
      <c r="J51" s="739"/>
      <c r="K51" s="739"/>
      <c r="L51" s="739"/>
    </row>
    <row r="52" spans="2:12" x14ac:dyDescent="0.2">
      <c r="B52" s="729" t="s">
        <v>799</v>
      </c>
      <c r="C52" s="1282">
        <v>12385</v>
      </c>
      <c r="D52" s="1282">
        <v>43</v>
      </c>
      <c r="E52" s="1282">
        <v>6265</v>
      </c>
      <c r="F52" s="1282">
        <v>7</v>
      </c>
      <c r="G52" s="1282">
        <v>43</v>
      </c>
      <c r="H52" s="1283">
        <f t="shared" si="5"/>
        <v>18743</v>
      </c>
      <c r="I52" s="745"/>
      <c r="J52" s="739"/>
      <c r="K52" s="739"/>
      <c r="L52" s="739"/>
    </row>
    <row r="53" spans="2:12" x14ac:dyDescent="0.2">
      <c r="B53" s="729" t="s">
        <v>138</v>
      </c>
      <c r="C53" s="1282">
        <v>6789</v>
      </c>
      <c r="D53" s="1282">
        <v>18</v>
      </c>
      <c r="E53" s="1282">
        <v>3654</v>
      </c>
      <c r="F53" s="1282">
        <v>16</v>
      </c>
      <c r="G53" s="1282">
        <v>12</v>
      </c>
      <c r="H53" s="1283">
        <f t="shared" si="5"/>
        <v>10489</v>
      </c>
      <c r="I53" s="745"/>
      <c r="J53" s="739"/>
      <c r="K53" s="739"/>
      <c r="L53" s="739"/>
    </row>
    <row r="54" spans="2:12" ht="13.5" thickBot="1" x14ac:dyDescent="0.25">
      <c r="B54" s="736" t="s">
        <v>39</v>
      </c>
      <c r="C54" s="1281">
        <f>SUM(C39:C53)</f>
        <v>1308701</v>
      </c>
      <c r="D54" s="1281">
        <f>SUM(D39:D53)</f>
        <v>4855</v>
      </c>
      <c r="E54" s="1281">
        <f t="shared" ref="E54:H54" si="6">SUM(E39:E53)</f>
        <v>707064</v>
      </c>
      <c r="F54" s="1281">
        <f t="shared" si="6"/>
        <v>1160</v>
      </c>
      <c r="G54" s="1281">
        <f t="shared" si="6"/>
        <v>2970</v>
      </c>
      <c r="H54" s="1284">
        <f t="shared" si="6"/>
        <v>2024750</v>
      </c>
      <c r="I54" s="745"/>
      <c r="J54" s="739"/>
      <c r="K54" s="710" t="s">
        <v>9</v>
      </c>
      <c r="L54" s="739"/>
    </row>
    <row r="55" spans="2:12" ht="13.5" thickTop="1" x14ac:dyDescent="0.2">
      <c r="I55" s="746"/>
    </row>
  </sheetData>
  <mergeCells count="4">
    <mergeCell ref="B2:O2"/>
    <mergeCell ref="B3:O3"/>
    <mergeCell ref="B36:H36"/>
    <mergeCell ref="B37:H37"/>
  </mergeCells>
  <hyperlinks>
    <hyperlink ref="B4" location="INDICE!C3" display="Volver al Indice"/>
    <hyperlink ref="K54" location="INDICE!C3" display="Volver al Indice"/>
  </hyperlinks>
  <printOptions horizontalCentered="1"/>
  <pageMargins left="0.59055118110236227" right="0.19685039370078741" top="0.98425196850393704" bottom="0.19685039370078741" header="0" footer="0"/>
  <pageSetup scale="69"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dimension ref="A1:O377"/>
  <sheetViews>
    <sheetView zoomScale="90" zoomScaleNormal="90" workbookViewId="0">
      <selection activeCell="K5" sqref="K5"/>
    </sheetView>
  </sheetViews>
  <sheetFormatPr baseColWidth="10" defaultRowHeight="12.75" x14ac:dyDescent="0.2"/>
  <cols>
    <col min="1" max="1" width="22.7109375" style="134" customWidth="1"/>
    <col min="2" max="3" width="10" style="506" bestFit="1" customWidth="1"/>
    <col min="4" max="9" width="8.85546875" style="134" bestFit="1" customWidth="1"/>
    <col min="10" max="10" width="11.5703125" style="134" bestFit="1" customWidth="1"/>
    <col min="11" max="11" width="8.42578125" style="134" bestFit="1" customWidth="1"/>
    <col min="12" max="12" width="10.85546875" style="134" bestFit="1" customWidth="1"/>
    <col min="13" max="13" width="10.28515625" style="134" bestFit="1" customWidth="1"/>
    <col min="14" max="14" width="15.7109375" style="134" bestFit="1" customWidth="1"/>
    <col min="15" max="15" width="11.42578125" style="506"/>
    <col min="16" max="16384" width="11.42578125" style="134"/>
  </cols>
  <sheetData>
    <row r="1" spans="1:14" x14ac:dyDescent="0.2">
      <c r="A1" s="135" t="s">
        <v>9</v>
      </c>
    </row>
    <row r="2" spans="1:14" ht="15.75" x14ac:dyDescent="0.2">
      <c r="A2" s="1231" t="s">
        <v>801</v>
      </c>
      <c r="B2" s="1231"/>
      <c r="C2" s="1231"/>
      <c r="D2" s="1231"/>
      <c r="E2" s="1231"/>
      <c r="F2" s="1231"/>
      <c r="G2" s="1231"/>
      <c r="H2" s="1231"/>
      <c r="I2" s="1231"/>
      <c r="J2" s="1231"/>
      <c r="K2" s="1231"/>
      <c r="L2" s="1231"/>
      <c r="M2" s="1231"/>
      <c r="N2" s="1231"/>
    </row>
    <row r="3" spans="1:14" ht="15.75" thickBot="1" x14ac:dyDescent="0.3">
      <c r="A3" s="1208" t="s">
        <v>576</v>
      </c>
      <c r="B3" s="1208"/>
      <c r="C3" s="1208"/>
      <c r="D3" s="1208"/>
      <c r="E3" s="1208"/>
      <c r="F3" s="1208"/>
      <c r="G3" s="1208"/>
      <c r="H3" s="1208"/>
      <c r="I3" s="1208"/>
      <c r="J3" s="1208"/>
      <c r="K3" s="1208"/>
      <c r="L3" s="1208"/>
      <c r="M3" s="1208"/>
      <c r="N3" s="1208"/>
    </row>
    <row r="4" spans="1:14" ht="13.5" customHeight="1" thickTop="1" x14ac:dyDescent="0.2">
      <c r="A4" s="617" t="s">
        <v>218</v>
      </c>
      <c r="B4" s="618" t="s">
        <v>0</v>
      </c>
      <c r="C4" s="618" t="s">
        <v>1</v>
      </c>
      <c r="D4" s="618" t="s">
        <v>2</v>
      </c>
      <c r="E4" s="618" t="s">
        <v>3</v>
      </c>
      <c r="F4" s="618" t="s">
        <v>4</v>
      </c>
      <c r="G4" s="618" t="s">
        <v>10</v>
      </c>
      <c r="H4" s="618" t="s">
        <v>5</v>
      </c>
      <c r="I4" s="618" t="s">
        <v>6</v>
      </c>
      <c r="J4" s="618" t="s">
        <v>7</v>
      </c>
      <c r="K4" s="618" t="s">
        <v>8</v>
      </c>
      <c r="L4" s="618" t="s">
        <v>11</v>
      </c>
      <c r="M4" s="618" t="s">
        <v>12</v>
      </c>
      <c r="N4" s="619" t="s">
        <v>579</v>
      </c>
    </row>
    <row r="5" spans="1:14" x14ac:dyDescent="0.2">
      <c r="A5" s="620" t="s">
        <v>219</v>
      </c>
      <c r="B5" s="621">
        <v>1941483</v>
      </c>
      <c r="C5" s="621">
        <v>1960562</v>
      </c>
      <c r="D5" s="622">
        <v>1958185</v>
      </c>
      <c r="E5" s="622">
        <v>1936467</v>
      </c>
      <c r="F5" s="622">
        <v>1997233</v>
      </c>
      <c r="G5" s="622">
        <v>2010677</v>
      </c>
      <c r="H5" s="622">
        <v>2016807</v>
      </c>
      <c r="I5" s="622">
        <v>2019441</v>
      </c>
      <c r="J5" s="1285">
        <f>SUM(J6:J351)</f>
        <v>2024750</v>
      </c>
      <c r="K5" s="622"/>
      <c r="L5" s="622"/>
      <c r="M5" s="622"/>
      <c r="N5" s="623">
        <f>AVERAGE(B5:M5)</f>
        <v>1985067.2222222222</v>
      </c>
    </row>
    <row r="6" spans="1:14" x14ac:dyDescent="0.2">
      <c r="A6" s="624" t="s">
        <v>906</v>
      </c>
      <c r="B6" s="398">
        <v>23381</v>
      </c>
      <c r="C6" s="398">
        <v>23649</v>
      </c>
      <c r="D6" s="625">
        <v>23669</v>
      </c>
      <c r="E6" s="625">
        <v>23431</v>
      </c>
      <c r="F6" s="626">
        <v>24116</v>
      </c>
      <c r="G6" s="626">
        <v>24356</v>
      </c>
      <c r="H6" s="626">
        <v>24393</v>
      </c>
      <c r="I6" s="626">
        <v>24394</v>
      </c>
      <c r="J6" s="1286">
        <v>24522</v>
      </c>
      <c r="K6" s="626"/>
      <c r="L6" s="626"/>
      <c r="M6" s="626"/>
      <c r="N6" s="627">
        <f>AVERAGE(B6:M6)</f>
        <v>23990.111111111109</v>
      </c>
    </row>
    <row r="7" spans="1:14" x14ac:dyDescent="0.2">
      <c r="A7" s="624" t="s">
        <v>221</v>
      </c>
      <c r="B7" s="398">
        <v>215</v>
      </c>
      <c r="C7" s="398">
        <v>209</v>
      </c>
      <c r="D7" s="625">
        <v>201</v>
      </c>
      <c r="E7" s="625">
        <v>194</v>
      </c>
      <c r="F7" s="626">
        <v>188</v>
      </c>
      <c r="G7" s="626">
        <v>198</v>
      </c>
      <c r="H7" s="626">
        <v>195</v>
      </c>
      <c r="I7" s="626">
        <v>188</v>
      </c>
      <c r="J7" s="1286">
        <v>194</v>
      </c>
      <c r="K7" s="626"/>
      <c r="L7" s="626"/>
      <c r="M7" s="626"/>
      <c r="N7" s="627">
        <f t="shared" ref="N7:N70" si="0">AVERAGE(B7:M7)</f>
        <v>198</v>
      </c>
    </row>
    <row r="8" spans="1:14" x14ac:dyDescent="0.2">
      <c r="A8" s="624" t="s">
        <v>222</v>
      </c>
      <c r="B8" s="398">
        <v>183</v>
      </c>
      <c r="C8" s="398">
        <v>193</v>
      </c>
      <c r="D8" s="625">
        <v>196</v>
      </c>
      <c r="E8" s="625">
        <v>192</v>
      </c>
      <c r="F8" s="626">
        <v>195</v>
      </c>
      <c r="G8" s="626">
        <v>197</v>
      </c>
      <c r="H8" s="626">
        <v>191</v>
      </c>
      <c r="I8" s="626">
        <v>198</v>
      </c>
      <c r="J8" s="1286">
        <v>201</v>
      </c>
      <c r="K8" s="626"/>
      <c r="L8" s="626"/>
      <c r="M8" s="626"/>
      <c r="N8" s="627">
        <f t="shared" si="0"/>
        <v>194</v>
      </c>
    </row>
    <row r="9" spans="1:14" x14ac:dyDescent="0.2">
      <c r="A9" s="624" t="s">
        <v>223</v>
      </c>
      <c r="B9" s="398">
        <v>349</v>
      </c>
      <c r="C9" s="398">
        <v>345</v>
      </c>
      <c r="D9" s="625">
        <v>347</v>
      </c>
      <c r="E9" s="625">
        <v>341</v>
      </c>
      <c r="F9" s="626">
        <v>357</v>
      </c>
      <c r="G9" s="626">
        <v>354</v>
      </c>
      <c r="H9" s="626">
        <v>360</v>
      </c>
      <c r="I9" s="626">
        <v>354</v>
      </c>
      <c r="J9" s="1286">
        <v>354</v>
      </c>
      <c r="K9" s="626"/>
      <c r="L9" s="626"/>
      <c r="M9" s="626"/>
      <c r="N9" s="627">
        <f t="shared" si="0"/>
        <v>351.22222222222223</v>
      </c>
    </row>
    <row r="10" spans="1:14" x14ac:dyDescent="0.2">
      <c r="A10" s="624" t="s">
        <v>224</v>
      </c>
      <c r="B10" s="398">
        <v>17893</v>
      </c>
      <c r="C10" s="398">
        <v>18121</v>
      </c>
      <c r="D10" s="625">
        <v>18060</v>
      </c>
      <c r="E10" s="625">
        <v>17914</v>
      </c>
      <c r="F10" s="626">
        <v>18556</v>
      </c>
      <c r="G10" s="626">
        <v>18443</v>
      </c>
      <c r="H10" s="626">
        <v>18703</v>
      </c>
      <c r="I10" s="626">
        <v>18959</v>
      </c>
      <c r="J10" s="1286">
        <v>19171</v>
      </c>
      <c r="K10" s="626"/>
      <c r="L10" s="626"/>
      <c r="M10" s="626"/>
      <c r="N10" s="627">
        <f t="shared" si="0"/>
        <v>18424.444444444445</v>
      </c>
    </row>
    <row r="11" spans="1:14" x14ac:dyDescent="0.2">
      <c r="A11" s="624" t="s">
        <v>225</v>
      </c>
      <c r="B11" s="398">
        <v>410</v>
      </c>
      <c r="C11" s="398">
        <v>410</v>
      </c>
      <c r="D11" s="625">
        <v>399</v>
      </c>
      <c r="E11" s="625">
        <v>396</v>
      </c>
      <c r="F11" s="626">
        <v>400</v>
      </c>
      <c r="G11" s="626">
        <v>395</v>
      </c>
      <c r="H11" s="626">
        <v>388</v>
      </c>
      <c r="I11" s="626">
        <v>391</v>
      </c>
      <c r="J11" s="1286">
        <v>395</v>
      </c>
      <c r="K11" s="626"/>
      <c r="L11" s="626"/>
      <c r="M11" s="626"/>
      <c r="N11" s="627">
        <f t="shared" si="0"/>
        <v>398.22222222222223</v>
      </c>
    </row>
    <row r="12" spans="1:14" x14ac:dyDescent="0.2">
      <c r="A12" s="624" t="s">
        <v>226</v>
      </c>
      <c r="B12" s="398">
        <v>239</v>
      </c>
      <c r="C12" s="398">
        <v>236</v>
      </c>
      <c r="D12" s="625">
        <v>233</v>
      </c>
      <c r="E12" s="625">
        <v>237</v>
      </c>
      <c r="F12" s="626">
        <v>233</v>
      </c>
      <c r="G12" s="626">
        <v>230</v>
      </c>
      <c r="H12" s="626">
        <v>225</v>
      </c>
      <c r="I12" s="626">
        <v>225</v>
      </c>
      <c r="J12" s="1286">
        <v>221</v>
      </c>
      <c r="K12" s="626"/>
      <c r="L12" s="626"/>
      <c r="M12" s="626"/>
      <c r="N12" s="627">
        <f t="shared" si="0"/>
        <v>231</v>
      </c>
    </row>
    <row r="13" spans="1:14" x14ac:dyDescent="0.2">
      <c r="A13" s="624" t="s">
        <v>227</v>
      </c>
      <c r="B13" s="398">
        <v>633</v>
      </c>
      <c r="C13" s="398">
        <v>625</v>
      </c>
      <c r="D13" s="625">
        <v>620</v>
      </c>
      <c r="E13" s="625">
        <v>609</v>
      </c>
      <c r="F13" s="626">
        <v>613</v>
      </c>
      <c r="G13" s="626">
        <v>616</v>
      </c>
      <c r="H13" s="626">
        <v>622</v>
      </c>
      <c r="I13" s="626">
        <v>618</v>
      </c>
      <c r="J13" s="1286">
        <v>625</v>
      </c>
      <c r="K13" s="626"/>
      <c r="L13" s="626"/>
      <c r="M13" s="626"/>
      <c r="N13" s="627">
        <f t="shared" si="0"/>
        <v>620.11111111111109</v>
      </c>
    </row>
    <row r="14" spans="1:14" x14ac:dyDescent="0.2">
      <c r="A14" s="624" t="s">
        <v>228</v>
      </c>
      <c r="B14" s="398">
        <v>12231</v>
      </c>
      <c r="C14" s="398">
        <v>12328</v>
      </c>
      <c r="D14" s="625">
        <v>12224</v>
      </c>
      <c r="E14" s="625">
        <v>12081</v>
      </c>
      <c r="F14" s="626">
        <v>12249</v>
      </c>
      <c r="G14" s="626">
        <v>12050</v>
      </c>
      <c r="H14" s="626">
        <v>12114</v>
      </c>
      <c r="I14" s="626">
        <v>12061</v>
      </c>
      <c r="J14" s="1286">
        <v>12135</v>
      </c>
      <c r="K14" s="626"/>
      <c r="L14" s="626"/>
      <c r="M14" s="626"/>
      <c r="N14" s="627">
        <f t="shared" si="0"/>
        <v>12163.666666666666</v>
      </c>
    </row>
    <row r="15" spans="1:14" x14ac:dyDescent="0.2">
      <c r="A15" s="624" t="s">
        <v>229</v>
      </c>
      <c r="B15" s="398">
        <v>746</v>
      </c>
      <c r="C15" s="398">
        <v>771</v>
      </c>
      <c r="D15" s="625">
        <v>758</v>
      </c>
      <c r="E15" s="625">
        <v>754</v>
      </c>
      <c r="F15" s="626">
        <v>773</v>
      </c>
      <c r="G15" s="626">
        <v>764</v>
      </c>
      <c r="H15" s="626">
        <v>792</v>
      </c>
      <c r="I15" s="626">
        <v>811</v>
      </c>
      <c r="J15" s="1286">
        <v>821</v>
      </c>
      <c r="K15" s="626"/>
      <c r="L15" s="626"/>
      <c r="M15" s="626"/>
      <c r="N15" s="627">
        <f t="shared" si="0"/>
        <v>776.66666666666663</v>
      </c>
    </row>
    <row r="16" spans="1:14" x14ac:dyDescent="0.2">
      <c r="A16" s="624" t="s">
        <v>230</v>
      </c>
      <c r="B16" s="398">
        <v>1862</v>
      </c>
      <c r="C16" s="398">
        <v>1908</v>
      </c>
      <c r="D16" s="625">
        <v>1941</v>
      </c>
      <c r="E16" s="625">
        <v>1918</v>
      </c>
      <c r="F16" s="626">
        <v>1959</v>
      </c>
      <c r="G16" s="626">
        <v>1927</v>
      </c>
      <c r="H16" s="626">
        <v>2000</v>
      </c>
      <c r="I16" s="626">
        <v>2026</v>
      </c>
      <c r="J16" s="1286">
        <v>2076</v>
      </c>
      <c r="K16" s="626"/>
      <c r="L16" s="626"/>
      <c r="M16" s="626"/>
      <c r="N16" s="627">
        <f t="shared" si="0"/>
        <v>1957.4444444444443</v>
      </c>
    </row>
    <row r="17" spans="1:14" x14ac:dyDescent="0.2">
      <c r="A17" s="624" t="s">
        <v>231</v>
      </c>
      <c r="B17" s="398">
        <v>11639</v>
      </c>
      <c r="C17" s="398">
        <v>11776</v>
      </c>
      <c r="D17" s="625">
        <v>11683</v>
      </c>
      <c r="E17" s="625">
        <v>11516</v>
      </c>
      <c r="F17" s="626">
        <v>11812</v>
      </c>
      <c r="G17" s="626">
        <v>11930</v>
      </c>
      <c r="H17" s="626">
        <v>11910</v>
      </c>
      <c r="I17" s="626">
        <v>11863</v>
      </c>
      <c r="J17" s="1286">
        <v>11895</v>
      </c>
      <c r="K17" s="626"/>
      <c r="L17" s="626"/>
      <c r="M17" s="626"/>
      <c r="N17" s="627">
        <f t="shared" si="0"/>
        <v>11780.444444444445</v>
      </c>
    </row>
    <row r="18" spans="1:14" x14ac:dyDescent="0.2">
      <c r="A18" s="624" t="s">
        <v>232</v>
      </c>
      <c r="B18" s="398">
        <v>2431</v>
      </c>
      <c r="C18" s="398">
        <v>2376</v>
      </c>
      <c r="D18" s="625">
        <v>2345</v>
      </c>
      <c r="E18" s="625">
        <v>2283</v>
      </c>
      <c r="F18" s="626">
        <v>2204</v>
      </c>
      <c r="G18" s="626">
        <v>2267</v>
      </c>
      <c r="H18" s="626">
        <v>2292</v>
      </c>
      <c r="I18" s="626">
        <v>2293</v>
      </c>
      <c r="J18" s="1286">
        <v>2267</v>
      </c>
      <c r="K18" s="626"/>
      <c r="L18" s="626"/>
      <c r="M18" s="626"/>
      <c r="N18" s="627">
        <f t="shared" si="0"/>
        <v>2306.4444444444443</v>
      </c>
    </row>
    <row r="19" spans="1:14" x14ac:dyDescent="0.2">
      <c r="A19" s="624" t="s">
        <v>233</v>
      </c>
      <c r="B19" s="398">
        <v>124</v>
      </c>
      <c r="C19" s="398">
        <v>136</v>
      </c>
      <c r="D19" s="625">
        <v>138</v>
      </c>
      <c r="E19" s="625">
        <v>138</v>
      </c>
      <c r="F19" s="626">
        <v>143</v>
      </c>
      <c r="G19" s="626">
        <v>149</v>
      </c>
      <c r="H19" s="626">
        <v>146</v>
      </c>
      <c r="I19" s="626">
        <v>155</v>
      </c>
      <c r="J19" s="1286">
        <v>165</v>
      </c>
      <c r="K19" s="626"/>
      <c r="L19" s="626"/>
      <c r="M19" s="626"/>
      <c r="N19" s="627">
        <f t="shared" si="0"/>
        <v>143.77777777777777</v>
      </c>
    </row>
    <row r="20" spans="1:14" x14ac:dyDescent="0.2">
      <c r="A20" s="624" t="s">
        <v>234</v>
      </c>
      <c r="B20" s="398">
        <v>655</v>
      </c>
      <c r="C20" s="398">
        <v>653</v>
      </c>
      <c r="D20" s="625">
        <v>652</v>
      </c>
      <c r="E20" s="625">
        <v>648</v>
      </c>
      <c r="F20" s="626">
        <v>655</v>
      </c>
      <c r="G20" s="626">
        <v>634</v>
      </c>
      <c r="H20" s="626">
        <v>636</v>
      </c>
      <c r="I20" s="626">
        <v>609</v>
      </c>
      <c r="J20" s="1286">
        <v>581</v>
      </c>
      <c r="K20" s="626"/>
      <c r="L20" s="626"/>
      <c r="M20" s="626"/>
      <c r="N20" s="627">
        <f t="shared" si="0"/>
        <v>635.88888888888891</v>
      </c>
    </row>
    <row r="21" spans="1:14" x14ac:dyDescent="0.2">
      <c r="A21" s="628" t="s">
        <v>907</v>
      </c>
      <c r="B21" s="398">
        <v>0</v>
      </c>
      <c r="C21" s="398">
        <v>0</v>
      </c>
      <c r="D21" s="625">
        <v>0</v>
      </c>
      <c r="E21" s="625">
        <v>0</v>
      </c>
      <c r="F21" s="156">
        <v>0</v>
      </c>
      <c r="G21" s="156">
        <v>0</v>
      </c>
      <c r="H21" s="156">
        <v>0</v>
      </c>
      <c r="I21" s="156">
        <v>0</v>
      </c>
      <c r="J21" s="156">
        <v>0</v>
      </c>
      <c r="K21" s="156"/>
      <c r="L21" s="156"/>
      <c r="M21" s="156"/>
      <c r="N21" s="341">
        <f t="shared" si="0"/>
        <v>0</v>
      </c>
    </row>
    <row r="22" spans="1:14" x14ac:dyDescent="0.2">
      <c r="A22" s="624" t="s">
        <v>908</v>
      </c>
      <c r="B22" s="398">
        <v>598</v>
      </c>
      <c r="C22" s="398">
        <v>586</v>
      </c>
      <c r="D22" s="625">
        <v>574</v>
      </c>
      <c r="E22" s="625">
        <v>568</v>
      </c>
      <c r="F22" s="626">
        <v>607</v>
      </c>
      <c r="G22" s="626">
        <v>600</v>
      </c>
      <c r="H22" s="626">
        <v>600</v>
      </c>
      <c r="I22" s="626">
        <v>614</v>
      </c>
      <c r="J22" s="1286">
        <v>627</v>
      </c>
      <c r="K22" s="626"/>
      <c r="L22" s="626"/>
      <c r="M22" s="626"/>
      <c r="N22" s="627">
        <f t="shared" si="0"/>
        <v>597.11111111111109</v>
      </c>
    </row>
    <row r="23" spans="1:14" x14ac:dyDescent="0.2">
      <c r="A23" s="624" t="s">
        <v>235</v>
      </c>
      <c r="B23" s="398">
        <v>143</v>
      </c>
      <c r="C23" s="398">
        <v>144</v>
      </c>
      <c r="D23" s="625">
        <v>146</v>
      </c>
      <c r="E23" s="625">
        <v>131</v>
      </c>
      <c r="F23" s="626">
        <v>135</v>
      </c>
      <c r="G23" s="626">
        <v>146</v>
      </c>
      <c r="H23" s="626">
        <v>147</v>
      </c>
      <c r="I23" s="626">
        <v>140</v>
      </c>
      <c r="J23" s="1286">
        <v>142</v>
      </c>
      <c r="K23" s="626"/>
      <c r="L23" s="626"/>
      <c r="M23" s="626"/>
      <c r="N23" s="627">
        <f t="shared" si="0"/>
        <v>141.55555555555554</v>
      </c>
    </row>
    <row r="24" spans="1:14" x14ac:dyDescent="0.2">
      <c r="A24" s="624" t="s">
        <v>236</v>
      </c>
      <c r="B24" s="398">
        <v>1001</v>
      </c>
      <c r="C24" s="398">
        <v>1002</v>
      </c>
      <c r="D24" s="625">
        <v>989</v>
      </c>
      <c r="E24" s="625">
        <v>979</v>
      </c>
      <c r="F24" s="626">
        <v>1015</v>
      </c>
      <c r="G24" s="626">
        <v>1071</v>
      </c>
      <c r="H24" s="626">
        <v>1103</v>
      </c>
      <c r="I24" s="626">
        <v>1119</v>
      </c>
      <c r="J24" s="1286">
        <v>1135</v>
      </c>
      <c r="K24" s="626"/>
      <c r="L24" s="626"/>
      <c r="M24" s="626"/>
      <c r="N24" s="627">
        <f t="shared" si="0"/>
        <v>1046</v>
      </c>
    </row>
    <row r="25" spans="1:14" x14ac:dyDescent="0.2">
      <c r="A25" s="624" t="s">
        <v>237</v>
      </c>
      <c r="B25" s="398">
        <v>4178</v>
      </c>
      <c r="C25" s="398">
        <v>4227</v>
      </c>
      <c r="D25" s="625">
        <v>4258</v>
      </c>
      <c r="E25" s="625">
        <v>4192</v>
      </c>
      <c r="F25" s="626">
        <v>4424</v>
      </c>
      <c r="G25" s="626">
        <v>4509</v>
      </c>
      <c r="H25" s="626">
        <v>4558</v>
      </c>
      <c r="I25" s="626">
        <v>4594</v>
      </c>
      <c r="J25" s="1286">
        <v>4626</v>
      </c>
      <c r="K25" s="626"/>
      <c r="L25" s="626"/>
      <c r="M25" s="626"/>
      <c r="N25" s="627">
        <f t="shared" si="0"/>
        <v>4396.2222222222226</v>
      </c>
    </row>
    <row r="26" spans="1:14" x14ac:dyDescent="0.2">
      <c r="A26" s="624" t="s">
        <v>238</v>
      </c>
      <c r="B26" s="398">
        <v>1115</v>
      </c>
      <c r="C26" s="398">
        <v>1131</v>
      </c>
      <c r="D26" s="625">
        <v>1116</v>
      </c>
      <c r="E26" s="625">
        <v>1112</v>
      </c>
      <c r="F26" s="626">
        <v>1117</v>
      </c>
      <c r="G26" s="626">
        <v>1116</v>
      </c>
      <c r="H26" s="626">
        <v>1121</v>
      </c>
      <c r="I26" s="626">
        <v>1112</v>
      </c>
      <c r="J26" s="1286">
        <v>1108</v>
      </c>
      <c r="K26" s="626"/>
      <c r="L26" s="626"/>
      <c r="M26" s="626"/>
      <c r="N26" s="627">
        <f t="shared" si="0"/>
        <v>1116.4444444444443</v>
      </c>
    </row>
    <row r="27" spans="1:14" x14ac:dyDescent="0.2">
      <c r="A27" s="624" t="s">
        <v>239</v>
      </c>
      <c r="B27" s="398">
        <v>3100</v>
      </c>
      <c r="C27" s="398">
        <v>3153</v>
      </c>
      <c r="D27" s="625">
        <v>3161</v>
      </c>
      <c r="E27" s="625">
        <v>3147</v>
      </c>
      <c r="F27" s="626">
        <v>3304</v>
      </c>
      <c r="G27" s="626">
        <v>3381</v>
      </c>
      <c r="H27" s="626">
        <v>3419</v>
      </c>
      <c r="I27" s="626">
        <v>3475</v>
      </c>
      <c r="J27" s="1286">
        <v>3504</v>
      </c>
      <c r="K27" s="626"/>
      <c r="L27" s="626"/>
      <c r="M27" s="626"/>
      <c r="N27" s="627">
        <f t="shared" si="0"/>
        <v>3293.7777777777778</v>
      </c>
    </row>
    <row r="28" spans="1:14" x14ac:dyDescent="0.2">
      <c r="A28" s="624" t="s">
        <v>240</v>
      </c>
      <c r="B28" s="398">
        <v>1681</v>
      </c>
      <c r="C28" s="398">
        <v>1732</v>
      </c>
      <c r="D28" s="625">
        <v>1722</v>
      </c>
      <c r="E28" s="625">
        <v>1704</v>
      </c>
      <c r="F28" s="626">
        <v>1712</v>
      </c>
      <c r="G28" s="626">
        <v>1706</v>
      </c>
      <c r="H28" s="626">
        <v>1685</v>
      </c>
      <c r="I28" s="626">
        <v>1653</v>
      </c>
      <c r="J28" s="1286">
        <v>1703</v>
      </c>
      <c r="K28" s="626"/>
      <c r="L28" s="626"/>
      <c r="M28" s="626"/>
      <c r="N28" s="627">
        <f t="shared" si="0"/>
        <v>1699.7777777777778</v>
      </c>
    </row>
    <row r="29" spans="1:14" x14ac:dyDescent="0.2">
      <c r="A29" s="624" t="s">
        <v>241</v>
      </c>
      <c r="B29" s="398">
        <v>12482</v>
      </c>
      <c r="C29" s="398">
        <v>12629</v>
      </c>
      <c r="D29" s="625">
        <v>12621</v>
      </c>
      <c r="E29" s="625">
        <v>12563</v>
      </c>
      <c r="F29" s="626">
        <v>12983</v>
      </c>
      <c r="G29" s="626">
        <v>13152</v>
      </c>
      <c r="H29" s="626">
        <v>13191</v>
      </c>
      <c r="I29" s="626">
        <v>13235</v>
      </c>
      <c r="J29" s="1286">
        <v>13336</v>
      </c>
      <c r="K29" s="626"/>
      <c r="L29" s="626"/>
      <c r="M29" s="626"/>
      <c r="N29" s="627">
        <f t="shared" si="0"/>
        <v>12910.222222222223</v>
      </c>
    </row>
    <row r="30" spans="1:14" x14ac:dyDescent="0.2">
      <c r="A30" s="624" t="s">
        <v>242</v>
      </c>
      <c r="B30" s="398">
        <v>1084</v>
      </c>
      <c r="C30" s="398">
        <v>1079</v>
      </c>
      <c r="D30" s="625">
        <v>1060</v>
      </c>
      <c r="E30" s="625">
        <v>1066</v>
      </c>
      <c r="F30" s="626">
        <v>1101</v>
      </c>
      <c r="G30" s="626">
        <v>1133</v>
      </c>
      <c r="H30" s="626">
        <v>1133</v>
      </c>
      <c r="I30" s="626">
        <v>1137</v>
      </c>
      <c r="J30" s="1286">
        <v>1150</v>
      </c>
      <c r="K30" s="626"/>
      <c r="L30" s="626"/>
      <c r="M30" s="626"/>
      <c r="N30" s="627">
        <f t="shared" si="0"/>
        <v>1104.7777777777778</v>
      </c>
    </row>
    <row r="31" spans="1:14" x14ac:dyDescent="0.2">
      <c r="A31" s="624" t="s">
        <v>243</v>
      </c>
      <c r="B31" s="398">
        <v>1207</v>
      </c>
      <c r="C31" s="398">
        <v>1217</v>
      </c>
      <c r="D31" s="625">
        <v>1263</v>
      </c>
      <c r="E31" s="625">
        <v>1226</v>
      </c>
      <c r="F31" s="626">
        <v>1230</v>
      </c>
      <c r="G31" s="626">
        <v>1245</v>
      </c>
      <c r="H31" s="626">
        <v>1263</v>
      </c>
      <c r="I31" s="626">
        <v>1296</v>
      </c>
      <c r="J31" s="1286">
        <v>1291</v>
      </c>
      <c r="K31" s="626"/>
      <c r="L31" s="626"/>
      <c r="M31" s="626"/>
      <c r="N31" s="627">
        <f t="shared" si="0"/>
        <v>1248.6666666666667</v>
      </c>
    </row>
    <row r="32" spans="1:14" x14ac:dyDescent="0.2">
      <c r="A32" s="624" t="s">
        <v>244</v>
      </c>
      <c r="B32" s="398">
        <v>1541</v>
      </c>
      <c r="C32" s="398">
        <v>1551</v>
      </c>
      <c r="D32" s="625">
        <v>1573</v>
      </c>
      <c r="E32" s="625">
        <v>1566</v>
      </c>
      <c r="F32" s="626">
        <v>1621</v>
      </c>
      <c r="G32" s="626">
        <v>1656</v>
      </c>
      <c r="H32" s="626">
        <v>1646</v>
      </c>
      <c r="I32" s="626">
        <v>1654</v>
      </c>
      <c r="J32" s="1286">
        <v>1674</v>
      </c>
      <c r="K32" s="626"/>
      <c r="L32" s="626"/>
      <c r="M32" s="626"/>
      <c r="N32" s="627">
        <f t="shared" si="0"/>
        <v>1609.1111111111111</v>
      </c>
    </row>
    <row r="33" spans="1:14" x14ac:dyDescent="0.2">
      <c r="A33" s="624" t="s">
        <v>245</v>
      </c>
      <c r="B33" s="398">
        <v>2728</v>
      </c>
      <c r="C33" s="398">
        <v>2760</v>
      </c>
      <c r="D33" s="625">
        <v>2755</v>
      </c>
      <c r="E33" s="625">
        <v>2745</v>
      </c>
      <c r="F33" s="626">
        <v>2858</v>
      </c>
      <c r="G33" s="626">
        <v>2894</v>
      </c>
      <c r="H33" s="626">
        <v>2924</v>
      </c>
      <c r="I33" s="626">
        <v>2939</v>
      </c>
      <c r="J33" s="1286">
        <v>3000</v>
      </c>
      <c r="K33" s="626"/>
      <c r="L33" s="626"/>
      <c r="M33" s="626"/>
      <c r="N33" s="627">
        <f t="shared" si="0"/>
        <v>2844.7777777777778</v>
      </c>
    </row>
    <row r="34" spans="1:14" x14ac:dyDescent="0.2">
      <c r="A34" s="624" t="s">
        <v>246</v>
      </c>
      <c r="B34" s="398">
        <v>7326</v>
      </c>
      <c r="C34" s="398">
        <v>7434</v>
      </c>
      <c r="D34" s="625">
        <v>7378</v>
      </c>
      <c r="E34" s="625">
        <v>7395</v>
      </c>
      <c r="F34" s="626">
        <v>7439</v>
      </c>
      <c r="G34" s="626">
        <v>7490</v>
      </c>
      <c r="H34" s="626">
        <v>7524</v>
      </c>
      <c r="I34" s="626">
        <v>7557</v>
      </c>
      <c r="J34" s="1286">
        <v>7610</v>
      </c>
      <c r="K34" s="626"/>
      <c r="L34" s="626"/>
      <c r="M34" s="626"/>
      <c r="N34" s="627">
        <f t="shared" si="0"/>
        <v>7461.4444444444443</v>
      </c>
    </row>
    <row r="35" spans="1:14" x14ac:dyDescent="0.2">
      <c r="A35" s="624" t="s">
        <v>247</v>
      </c>
      <c r="B35" s="398">
        <v>1686</v>
      </c>
      <c r="C35" s="398">
        <v>1716</v>
      </c>
      <c r="D35" s="625">
        <v>1721</v>
      </c>
      <c r="E35" s="625">
        <v>1708</v>
      </c>
      <c r="F35" s="626">
        <v>1752</v>
      </c>
      <c r="G35" s="626">
        <v>1718</v>
      </c>
      <c r="H35" s="626">
        <v>1761</v>
      </c>
      <c r="I35" s="626">
        <v>1788</v>
      </c>
      <c r="J35" s="1286">
        <v>1819</v>
      </c>
      <c r="K35" s="626"/>
      <c r="L35" s="626"/>
      <c r="M35" s="626"/>
      <c r="N35" s="627">
        <f t="shared" si="0"/>
        <v>1741</v>
      </c>
    </row>
    <row r="36" spans="1:14" x14ac:dyDescent="0.2">
      <c r="A36" s="624" t="s">
        <v>248</v>
      </c>
      <c r="B36" s="398">
        <v>2095</v>
      </c>
      <c r="C36" s="398">
        <v>2099</v>
      </c>
      <c r="D36" s="625">
        <v>2101</v>
      </c>
      <c r="E36" s="625">
        <v>2117</v>
      </c>
      <c r="F36" s="626">
        <v>2158</v>
      </c>
      <c r="G36" s="626">
        <v>2134</v>
      </c>
      <c r="H36" s="626">
        <v>2121</v>
      </c>
      <c r="I36" s="626">
        <v>2146</v>
      </c>
      <c r="J36" s="1286">
        <v>2130</v>
      </c>
      <c r="K36" s="626"/>
      <c r="L36" s="626"/>
      <c r="M36" s="626"/>
      <c r="N36" s="627">
        <f t="shared" si="0"/>
        <v>2122.3333333333335</v>
      </c>
    </row>
    <row r="37" spans="1:14" x14ac:dyDescent="0.2">
      <c r="A37" s="624" t="s">
        <v>249</v>
      </c>
      <c r="B37" s="398">
        <v>3171</v>
      </c>
      <c r="C37" s="398">
        <v>3166</v>
      </c>
      <c r="D37" s="625">
        <v>3140</v>
      </c>
      <c r="E37" s="625">
        <v>3103</v>
      </c>
      <c r="F37" s="626">
        <v>3097</v>
      </c>
      <c r="G37" s="626">
        <v>3058</v>
      </c>
      <c r="H37" s="626">
        <v>3049</v>
      </c>
      <c r="I37" s="626">
        <v>3060</v>
      </c>
      <c r="J37" s="1286">
        <v>3073</v>
      </c>
      <c r="K37" s="626"/>
      <c r="L37" s="626"/>
      <c r="M37" s="626"/>
      <c r="N37" s="627">
        <f t="shared" si="0"/>
        <v>3101.8888888888887</v>
      </c>
    </row>
    <row r="38" spans="1:14" x14ac:dyDescent="0.2">
      <c r="A38" s="624" t="s">
        <v>250</v>
      </c>
      <c r="B38" s="398">
        <v>22440</v>
      </c>
      <c r="C38" s="398">
        <v>22704</v>
      </c>
      <c r="D38" s="625">
        <v>22721</v>
      </c>
      <c r="E38" s="625">
        <v>22594</v>
      </c>
      <c r="F38" s="626">
        <v>23653</v>
      </c>
      <c r="G38" s="626">
        <v>23969</v>
      </c>
      <c r="H38" s="626">
        <v>24153</v>
      </c>
      <c r="I38" s="626">
        <v>24326</v>
      </c>
      <c r="J38" s="1286">
        <v>24494</v>
      </c>
      <c r="K38" s="626"/>
      <c r="L38" s="626"/>
      <c r="M38" s="626"/>
      <c r="N38" s="627">
        <f t="shared" si="0"/>
        <v>23450.444444444445</v>
      </c>
    </row>
    <row r="39" spans="1:14" x14ac:dyDescent="0.2">
      <c r="A39" s="624" t="s">
        <v>251</v>
      </c>
      <c r="B39" s="398">
        <v>5235</v>
      </c>
      <c r="C39" s="398">
        <v>5290</v>
      </c>
      <c r="D39" s="625">
        <v>5260</v>
      </c>
      <c r="E39" s="625">
        <v>5231</v>
      </c>
      <c r="F39" s="626">
        <v>5411</v>
      </c>
      <c r="G39" s="626">
        <v>5430</v>
      </c>
      <c r="H39" s="626">
        <v>5412</v>
      </c>
      <c r="I39" s="626">
        <v>5406</v>
      </c>
      <c r="J39" s="1286">
        <v>5392</v>
      </c>
      <c r="K39" s="626"/>
      <c r="L39" s="626"/>
      <c r="M39" s="626"/>
      <c r="N39" s="627">
        <f t="shared" si="0"/>
        <v>5340.7777777777774</v>
      </c>
    </row>
    <row r="40" spans="1:14" x14ac:dyDescent="0.2">
      <c r="A40" s="624" t="s">
        <v>252</v>
      </c>
      <c r="B40" s="398">
        <v>1233</v>
      </c>
      <c r="C40" s="398">
        <v>1219</v>
      </c>
      <c r="D40" s="625">
        <v>1174</v>
      </c>
      <c r="E40" s="625">
        <v>1152</v>
      </c>
      <c r="F40" s="626">
        <v>1113</v>
      </c>
      <c r="G40" s="626">
        <v>1246</v>
      </c>
      <c r="H40" s="626">
        <v>1212</v>
      </c>
      <c r="I40" s="626">
        <v>1251</v>
      </c>
      <c r="J40" s="1286">
        <v>1268</v>
      </c>
      <c r="K40" s="626"/>
      <c r="L40" s="626"/>
      <c r="M40" s="626"/>
      <c r="N40" s="627">
        <f t="shared" si="0"/>
        <v>1207.5555555555557</v>
      </c>
    </row>
    <row r="41" spans="1:14" x14ac:dyDescent="0.2">
      <c r="A41" s="624" t="s">
        <v>253</v>
      </c>
      <c r="B41" s="398">
        <v>16681</v>
      </c>
      <c r="C41" s="398">
        <v>16765</v>
      </c>
      <c r="D41" s="625">
        <v>16678</v>
      </c>
      <c r="E41" s="625">
        <v>16576</v>
      </c>
      <c r="F41" s="626">
        <v>17267</v>
      </c>
      <c r="G41" s="626">
        <v>17482</v>
      </c>
      <c r="H41" s="626">
        <v>17556</v>
      </c>
      <c r="I41" s="626">
        <v>17649</v>
      </c>
      <c r="J41" s="1286">
        <v>17836</v>
      </c>
      <c r="K41" s="626"/>
      <c r="L41" s="626"/>
      <c r="M41" s="626"/>
      <c r="N41" s="627">
        <f t="shared" si="0"/>
        <v>17165.555555555555</v>
      </c>
    </row>
    <row r="42" spans="1:14" x14ac:dyDescent="0.2">
      <c r="A42" s="624" t="s">
        <v>254</v>
      </c>
      <c r="B42" s="398">
        <v>4029</v>
      </c>
      <c r="C42" s="398">
        <v>4117</v>
      </c>
      <c r="D42" s="625">
        <v>4045</v>
      </c>
      <c r="E42" s="625">
        <v>3928</v>
      </c>
      <c r="F42" s="626">
        <v>4123</v>
      </c>
      <c r="G42" s="626">
        <v>4262</v>
      </c>
      <c r="H42" s="626">
        <v>4256</v>
      </c>
      <c r="I42" s="626">
        <v>4253</v>
      </c>
      <c r="J42" s="1286">
        <v>4255</v>
      </c>
      <c r="K42" s="626"/>
      <c r="L42" s="626"/>
      <c r="M42" s="626"/>
      <c r="N42" s="627">
        <f t="shared" si="0"/>
        <v>4140.8888888888887</v>
      </c>
    </row>
    <row r="43" spans="1:14" x14ac:dyDescent="0.2">
      <c r="A43" s="624" t="s">
        <v>255</v>
      </c>
      <c r="B43" s="398">
        <v>6621</v>
      </c>
      <c r="C43" s="398">
        <v>6742</v>
      </c>
      <c r="D43" s="625">
        <v>6755</v>
      </c>
      <c r="E43" s="625">
        <v>6730</v>
      </c>
      <c r="F43" s="626">
        <v>6844</v>
      </c>
      <c r="G43" s="626">
        <v>6811</v>
      </c>
      <c r="H43" s="626">
        <v>6882</v>
      </c>
      <c r="I43" s="626">
        <v>6915</v>
      </c>
      <c r="J43" s="1286">
        <v>6987</v>
      </c>
      <c r="K43" s="626"/>
      <c r="L43" s="626"/>
      <c r="M43" s="626"/>
      <c r="N43" s="627">
        <f t="shared" si="0"/>
        <v>6809.666666666667</v>
      </c>
    </row>
    <row r="44" spans="1:14" x14ac:dyDescent="0.2">
      <c r="A44" s="624" t="s">
        <v>256</v>
      </c>
      <c r="B44" s="398">
        <v>11698</v>
      </c>
      <c r="C44" s="398">
        <v>11641</v>
      </c>
      <c r="D44" s="625">
        <v>11565</v>
      </c>
      <c r="E44" s="625">
        <v>11423</v>
      </c>
      <c r="F44" s="626">
        <v>11592</v>
      </c>
      <c r="G44" s="626">
        <v>11695</v>
      </c>
      <c r="H44" s="626">
        <v>11724</v>
      </c>
      <c r="I44" s="626">
        <v>11755</v>
      </c>
      <c r="J44" s="1286">
        <v>11715</v>
      </c>
      <c r="K44" s="626"/>
      <c r="L44" s="626"/>
      <c r="M44" s="626"/>
      <c r="N44" s="627">
        <f t="shared" si="0"/>
        <v>11645.333333333334</v>
      </c>
    </row>
    <row r="45" spans="1:14" x14ac:dyDescent="0.2">
      <c r="A45" s="624" t="s">
        <v>257</v>
      </c>
      <c r="B45" s="398">
        <v>765</v>
      </c>
      <c r="C45" s="398">
        <v>762</v>
      </c>
      <c r="D45" s="625">
        <v>768</v>
      </c>
      <c r="E45" s="625">
        <v>770</v>
      </c>
      <c r="F45" s="626">
        <v>803</v>
      </c>
      <c r="G45" s="626">
        <v>807</v>
      </c>
      <c r="H45" s="626">
        <v>814</v>
      </c>
      <c r="I45" s="626">
        <v>820</v>
      </c>
      <c r="J45" s="1286">
        <v>838</v>
      </c>
      <c r="K45" s="626"/>
      <c r="L45" s="626"/>
      <c r="M45" s="626"/>
      <c r="N45" s="627">
        <f t="shared" si="0"/>
        <v>794.11111111111109</v>
      </c>
    </row>
    <row r="46" spans="1:14" x14ac:dyDescent="0.2">
      <c r="A46" s="624" t="s">
        <v>258</v>
      </c>
      <c r="B46" s="398">
        <v>2413</v>
      </c>
      <c r="C46" s="398">
        <v>2424</v>
      </c>
      <c r="D46" s="625">
        <v>2466</v>
      </c>
      <c r="E46" s="625">
        <v>2442</v>
      </c>
      <c r="F46" s="626">
        <v>2514</v>
      </c>
      <c r="G46" s="626">
        <v>2599</v>
      </c>
      <c r="H46" s="626">
        <v>2566</v>
      </c>
      <c r="I46" s="626">
        <v>2580</v>
      </c>
      <c r="J46" s="1286">
        <v>2592</v>
      </c>
      <c r="K46" s="626"/>
      <c r="L46" s="626"/>
      <c r="M46" s="626"/>
      <c r="N46" s="627">
        <f t="shared" si="0"/>
        <v>2510.6666666666665</v>
      </c>
    </row>
    <row r="47" spans="1:14" x14ac:dyDescent="0.2">
      <c r="A47" s="624" t="s">
        <v>259</v>
      </c>
      <c r="B47" s="398">
        <v>1071</v>
      </c>
      <c r="C47" s="398">
        <v>1074</v>
      </c>
      <c r="D47" s="625">
        <v>1092</v>
      </c>
      <c r="E47" s="625">
        <v>1064</v>
      </c>
      <c r="F47" s="626">
        <v>1100</v>
      </c>
      <c r="G47" s="626">
        <v>1109</v>
      </c>
      <c r="H47" s="626">
        <v>1115</v>
      </c>
      <c r="I47" s="626">
        <v>1124</v>
      </c>
      <c r="J47" s="1286">
        <v>1129</v>
      </c>
      <c r="K47" s="626"/>
      <c r="L47" s="626"/>
      <c r="M47" s="626"/>
      <c r="N47" s="627">
        <f t="shared" si="0"/>
        <v>1097.5555555555557</v>
      </c>
    </row>
    <row r="48" spans="1:14" x14ac:dyDescent="0.2">
      <c r="A48" s="624" t="s">
        <v>260</v>
      </c>
      <c r="B48" s="398">
        <v>4397</v>
      </c>
      <c r="C48" s="398">
        <v>4507</v>
      </c>
      <c r="D48" s="625">
        <v>4493</v>
      </c>
      <c r="E48" s="625">
        <v>4418</v>
      </c>
      <c r="F48" s="626">
        <v>4588</v>
      </c>
      <c r="G48" s="626">
        <v>4694</v>
      </c>
      <c r="H48" s="626">
        <v>4766</v>
      </c>
      <c r="I48" s="626">
        <v>4863</v>
      </c>
      <c r="J48" s="1286">
        <v>4892</v>
      </c>
      <c r="K48" s="626"/>
      <c r="L48" s="626"/>
      <c r="M48" s="626"/>
      <c r="N48" s="627">
        <f t="shared" si="0"/>
        <v>4624.2222222222226</v>
      </c>
    </row>
    <row r="49" spans="1:14" x14ac:dyDescent="0.2">
      <c r="A49" s="624" t="s">
        <v>261</v>
      </c>
      <c r="B49" s="398">
        <v>4729</v>
      </c>
      <c r="C49" s="398">
        <v>4767</v>
      </c>
      <c r="D49" s="625">
        <v>4739</v>
      </c>
      <c r="E49" s="625">
        <v>4663</v>
      </c>
      <c r="F49" s="626">
        <v>4591</v>
      </c>
      <c r="G49" s="626">
        <v>4841</v>
      </c>
      <c r="H49" s="626">
        <v>4866</v>
      </c>
      <c r="I49" s="626">
        <v>4891</v>
      </c>
      <c r="J49" s="1286">
        <v>4935</v>
      </c>
      <c r="K49" s="626"/>
      <c r="L49" s="626"/>
      <c r="M49" s="626"/>
      <c r="N49" s="627">
        <f t="shared" si="0"/>
        <v>4780.2222222222226</v>
      </c>
    </row>
    <row r="50" spans="1:14" x14ac:dyDescent="0.2">
      <c r="A50" s="624" t="s">
        <v>262</v>
      </c>
      <c r="B50" s="398">
        <v>1163</v>
      </c>
      <c r="C50" s="398">
        <v>1198</v>
      </c>
      <c r="D50" s="625">
        <v>1207</v>
      </c>
      <c r="E50" s="625">
        <v>1204</v>
      </c>
      <c r="F50" s="626">
        <v>1219</v>
      </c>
      <c r="G50" s="626">
        <v>1261</v>
      </c>
      <c r="H50" s="626">
        <v>1279</v>
      </c>
      <c r="I50" s="626">
        <v>1285</v>
      </c>
      <c r="J50" s="1286">
        <v>1292</v>
      </c>
      <c r="K50" s="626"/>
      <c r="L50" s="626"/>
      <c r="M50" s="626"/>
      <c r="N50" s="627">
        <f t="shared" si="0"/>
        <v>1234.2222222222222</v>
      </c>
    </row>
    <row r="51" spans="1:14" x14ac:dyDescent="0.2">
      <c r="A51" s="624" t="s">
        <v>263</v>
      </c>
      <c r="B51" s="398">
        <v>2855</v>
      </c>
      <c r="C51" s="398">
        <v>2882</v>
      </c>
      <c r="D51" s="625">
        <v>2835</v>
      </c>
      <c r="E51" s="625">
        <v>2819</v>
      </c>
      <c r="F51" s="626">
        <v>2970</v>
      </c>
      <c r="G51" s="626">
        <v>3032</v>
      </c>
      <c r="H51" s="626">
        <v>3073</v>
      </c>
      <c r="I51" s="626">
        <v>3095</v>
      </c>
      <c r="J51" s="1286">
        <v>3104</v>
      </c>
      <c r="K51" s="626"/>
      <c r="L51" s="626"/>
      <c r="M51" s="626"/>
      <c r="N51" s="627">
        <f t="shared" si="0"/>
        <v>2962.7777777777778</v>
      </c>
    </row>
    <row r="52" spans="1:14" x14ac:dyDescent="0.2">
      <c r="A52" s="624" t="s">
        <v>264</v>
      </c>
      <c r="B52" s="398">
        <v>2329</v>
      </c>
      <c r="C52" s="398">
        <v>2332</v>
      </c>
      <c r="D52" s="625">
        <v>2343</v>
      </c>
      <c r="E52" s="625">
        <v>2320</v>
      </c>
      <c r="F52" s="626">
        <v>2428</v>
      </c>
      <c r="G52" s="626">
        <v>2439</v>
      </c>
      <c r="H52" s="626">
        <v>2464</v>
      </c>
      <c r="I52" s="626">
        <v>2477</v>
      </c>
      <c r="J52" s="1286">
        <v>2484</v>
      </c>
      <c r="K52" s="626"/>
      <c r="L52" s="626"/>
      <c r="M52" s="626"/>
      <c r="N52" s="627">
        <f t="shared" si="0"/>
        <v>2401.7777777777778</v>
      </c>
    </row>
    <row r="53" spans="1:14" x14ac:dyDescent="0.2">
      <c r="A53" s="624" t="s">
        <v>265</v>
      </c>
      <c r="B53" s="398">
        <v>3018</v>
      </c>
      <c r="C53" s="398">
        <v>3063</v>
      </c>
      <c r="D53" s="625">
        <v>3036</v>
      </c>
      <c r="E53" s="625">
        <v>3055</v>
      </c>
      <c r="F53" s="626">
        <v>3142</v>
      </c>
      <c r="G53" s="626">
        <v>3133</v>
      </c>
      <c r="H53" s="626">
        <v>3170</v>
      </c>
      <c r="I53" s="626">
        <v>3242</v>
      </c>
      <c r="J53" s="1286">
        <v>3265</v>
      </c>
      <c r="K53" s="626"/>
      <c r="L53" s="626"/>
      <c r="M53" s="626"/>
      <c r="N53" s="627">
        <f t="shared" si="0"/>
        <v>3124.8888888888887</v>
      </c>
    </row>
    <row r="54" spans="1:14" x14ac:dyDescent="0.2">
      <c r="A54" s="624" t="s">
        <v>266</v>
      </c>
      <c r="B54" s="398">
        <v>3179</v>
      </c>
      <c r="C54" s="398">
        <v>3251</v>
      </c>
      <c r="D54" s="625">
        <v>3267</v>
      </c>
      <c r="E54" s="625">
        <v>3234</v>
      </c>
      <c r="F54" s="626">
        <v>3339</v>
      </c>
      <c r="G54" s="626">
        <v>3363</v>
      </c>
      <c r="H54" s="626">
        <v>3392</v>
      </c>
      <c r="I54" s="626">
        <v>3406</v>
      </c>
      <c r="J54" s="1286">
        <v>3400</v>
      </c>
      <c r="K54" s="626"/>
      <c r="L54" s="626"/>
      <c r="M54" s="626"/>
      <c r="N54" s="627">
        <f t="shared" si="0"/>
        <v>3314.5555555555557</v>
      </c>
    </row>
    <row r="55" spans="1:14" x14ac:dyDescent="0.2">
      <c r="A55" s="624" t="s">
        <v>267</v>
      </c>
      <c r="B55" s="398">
        <v>2495</v>
      </c>
      <c r="C55" s="398">
        <v>2528</v>
      </c>
      <c r="D55" s="625">
        <v>2527</v>
      </c>
      <c r="E55" s="625">
        <v>2511</v>
      </c>
      <c r="F55" s="626">
        <v>2592</v>
      </c>
      <c r="G55" s="626">
        <v>2588</v>
      </c>
      <c r="H55" s="626">
        <v>2604</v>
      </c>
      <c r="I55" s="626">
        <v>2631</v>
      </c>
      <c r="J55" s="1286">
        <v>2664</v>
      </c>
      <c r="K55" s="626"/>
      <c r="L55" s="626"/>
      <c r="M55" s="626"/>
      <c r="N55" s="627">
        <f t="shared" si="0"/>
        <v>2571.1111111111113</v>
      </c>
    </row>
    <row r="56" spans="1:14" x14ac:dyDescent="0.2">
      <c r="A56" s="624" t="s">
        <v>268</v>
      </c>
      <c r="B56" s="398">
        <v>2988</v>
      </c>
      <c r="C56" s="398">
        <v>3000</v>
      </c>
      <c r="D56" s="625">
        <v>3020</v>
      </c>
      <c r="E56" s="625">
        <v>2965</v>
      </c>
      <c r="F56" s="626">
        <v>3071</v>
      </c>
      <c r="G56" s="626">
        <v>3089</v>
      </c>
      <c r="H56" s="626">
        <v>3097</v>
      </c>
      <c r="I56" s="626">
        <v>3131</v>
      </c>
      <c r="J56" s="1286">
        <v>3122</v>
      </c>
      <c r="K56" s="626"/>
      <c r="L56" s="626"/>
      <c r="M56" s="626"/>
      <c r="N56" s="627">
        <f t="shared" si="0"/>
        <v>3053.6666666666665</v>
      </c>
    </row>
    <row r="57" spans="1:14" x14ac:dyDescent="0.2">
      <c r="A57" s="624" t="s">
        <v>269</v>
      </c>
      <c r="B57" s="398">
        <v>1802</v>
      </c>
      <c r="C57" s="398">
        <v>1832</v>
      </c>
      <c r="D57" s="625">
        <v>1832</v>
      </c>
      <c r="E57" s="625">
        <v>1822</v>
      </c>
      <c r="F57" s="626">
        <v>1930</v>
      </c>
      <c r="G57" s="626">
        <v>1941</v>
      </c>
      <c r="H57" s="626">
        <v>1964</v>
      </c>
      <c r="I57" s="626">
        <v>2013</v>
      </c>
      <c r="J57" s="1286">
        <v>2049</v>
      </c>
      <c r="K57" s="626"/>
      <c r="L57" s="626"/>
      <c r="M57" s="626"/>
      <c r="N57" s="627">
        <f t="shared" si="0"/>
        <v>1909.4444444444443</v>
      </c>
    </row>
    <row r="58" spans="1:14" x14ac:dyDescent="0.2">
      <c r="A58" s="624" t="s">
        <v>270</v>
      </c>
      <c r="B58" s="398">
        <v>1144</v>
      </c>
      <c r="C58" s="398">
        <v>1161</v>
      </c>
      <c r="D58" s="625">
        <v>1164</v>
      </c>
      <c r="E58" s="625">
        <v>1157</v>
      </c>
      <c r="F58" s="626">
        <v>1194</v>
      </c>
      <c r="G58" s="626">
        <v>1209</v>
      </c>
      <c r="H58" s="626">
        <v>1224</v>
      </c>
      <c r="I58" s="626">
        <v>1249</v>
      </c>
      <c r="J58" s="1286">
        <v>1257</v>
      </c>
      <c r="K58" s="626"/>
      <c r="L58" s="626"/>
      <c r="M58" s="626"/>
      <c r="N58" s="627">
        <f t="shared" si="0"/>
        <v>1195.4444444444443</v>
      </c>
    </row>
    <row r="59" spans="1:14" x14ac:dyDescent="0.2">
      <c r="A59" s="624" t="s">
        <v>271</v>
      </c>
      <c r="B59" s="398">
        <v>3225</v>
      </c>
      <c r="C59" s="398">
        <v>3273</v>
      </c>
      <c r="D59" s="625">
        <v>3278</v>
      </c>
      <c r="E59" s="625">
        <v>3268</v>
      </c>
      <c r="F59" s="626">
        <v>3417</v>
      </c>
      <c r="G59" s="626">
        <v>3400</v>
      </c>
      <c r="H59" s="626">
        <v>3397</v>
      </c>
      <c r="I59" s="626">
        <v>3411</v>
      </c>
      <c r="J59" s="1286">
        <v>3401</v>
      </c>
      <c r="K59" s="626"/>
      <c r="L59" s="626"/>
      <c r="M59" s="626"/>
      <c r="N59" s="627">
        <f t="shared" si="0"/>
        <v>3341.1111111111113</v>
      </c>
    </row>
    <row r="60" spans="1:14" x14ac:dyDescent="0.2">
      <c r="A60" s="624" t="s">
        <v>272</v>
      </c>
      <c r="B60" s="398">
        <v>621</v>
      </c>
      <c r="C60" s="398">
        <v>626</v>
      </c>
      <c r="D60" s="625">
        <v>613</v>
      </c>
      <c r="E60" s="625">
        <v>600</v>
      </c>
      <c r="F60" s="626">
        <v>654</v>
      </c>
      <c r="G60" s="626">
        <v>667</v>
      </c>
      <c r="H60" s="626">
        <v>690</v>
      </c>
      <c r="I60" s="626">
        <v>704</v>
      </c>
      <c r="J60" s="1286">
        <v>717</v>
      </c>
      <c r="K60" s="626"/>
      <c r="L60" s="626"/>
      <c r="M60" s="626"/>
      <c r="N60" s="627">
        <f t="shared" si="0"/>
        <v>654.66666666666663</v>
      </c>
    </row>
    <row r="61" spans="1:14" x14ac:dyDescent="0.2">
      <c r="A61" s="624" t="s">
        <v>273</v>
      </c>
      <c r="B61" s="398">
        <v>115</v>
      </c>
      <c r="C61" s="398">
        <v>111</v>
      </c>
      <c r="D61" s="625">
        <v>106</v>
      </c>
      <c r="E61" s="625">
        <v>107</v>
      </c>
      <c r="F61" s="626">
        <v>109</v>
      </c>
      <c r="G61" s="626">
        <v>110</v>
      </c>
      <c r="H61" s="626">
        <v>114</v>
      </c>
      <c r="I61" s="626">
        <v>112</v>
      </c>
      <c r="J61" s="1286">
        <v>112</v>
      </c>
      <c r="K61" s="626"/>
      <c r="L61" s="626"/>
      <c r="M61" s="626"/>
      <c r="N61" s="627">
        <f t="shared" si="0"/>
        <v>110.66666666666667</v>
      </c>
    </row>
    <row r="62" spans="1:14" x14ac:dyDescent="0.2">
      <c r="A62" s="624" t="s">
        <v>274</v>
      </c>
      <c r="B62" s="398">
        <v>7539</v>
      </c>
      <c r="C62" s="398">
        <v>7622</v>
      </c>
      <c r="D62" s="625">
        <v>7623</v>
      </c>
      <c r="E62" s="625">
        <v>7518</v>
      </c>
      <c r="F62" s="626">
        <v>7775</v>
      </c>
      <c r="G62" s="626">
        <v>7766</v>
      </c>
      <c r="H62" s="626">
        <v>7705</v>
      </c>
      <c r="I62" s="626">
        <v>7791</v>
      </c>
      <c r="J62" s="1286">
        <v>7896</v>
      </c>
      <c r="K62" s="626"/>
      <c r="L62" s="626"/>
      <c r="M62" s="626"/>
      <c r="N62" s="627">
        <f t="shared" si="0"/>
        <v>7692.7777777777774</v>
      </c>
    </row>
    <row r="63" spans="1:14" x14ac:dyDescent="0.2">
      <c r="A63" s="624" t="s">
        <v>275</v>
      </c>
      <c r="B63" s="398">
        <v>1546</v>
      </c>
      <c r="C63" s="398">
        <v>1546</v>
      </c>
      <c r="D63" s="625">
        <v>1509</v>
      </c>
      <c r="E63" s="625">
        <v>1498</v>
      </c>
      <c r="F63" s="626">
        <v>1602</v>
      </c>
      <c r="G63" s="626">
        <v>1643</v>
      </c>
      <c r="H63" s="626">
        <v>1585</v>
      </c>
      <c r="I63" s="626">
        <v>1557</v>
      </c>
      <c r="J63" s="1286">
        <v>1508</v>
      </c>
      <c r="K63" s="626"/>
      <c r="L63" s="626"/>
      <c r="M63" s="626"/>
      <c r="N63" s="627">
        <f t="shared" si="0"/>
        <v>1554.8888888888889</v>
      </c>
    </row>
    <row r="64" spans="1:14" x14ac:dyDescent="0.2">
      <c r="A64" s="624" t="s">
        <v>276</v>
      </c>
      <c r="B64" s="398">
        <v>4571</v>
      </c>
      <c r="C64" s="398">
        <v>4674</v>
      </c>
      <c r="D64" s="625">
        <v>4704</v>
      </c>
      <c r="E64" s="625">
        <v>4673</v>
      </c>
      <c r="F64" s="626">
        <v>4880</v>
      </c>
      <c r="G64" s="626">
        <v>4910</v>
      </c>
      <c r="H64" s="626">
        <v>4899</v>
      </c>
      <c r="I64" s="626">
        <v>4927</v>
      </c>
      <c r="J64" s="1286">
        <v>4951</v>
      </c>
      <c r="K64" s="626"/>
      <c r="L64" s="626"/>
      <c r="M64" s="626"/>
      <c r="N64" s="627">
        <f t="shared" si="0"/>
        <v>4798.7777777777774</v>
      </c>
    </row>
    <row r="65" spans="1:14" x14ac:dyDescent="0.2">
      <c r="A65" s="624" t="s">
        <v>277</v>
      </c>
      <c r="B65" s="398">
        <v>4615</v>
      </c>
      <c r="C65" s="398">
        <v>4666</v>
      </c>
      <c r="D65" s="625">
        <v>4656</v>
      </c>
      <c r="E65" s="625">
        <v>4618</v>
      </c>
      <c r="F65" s="626">
        <v>4735</v>
      </c>
      <c r="G65" s="626">
        <v>4722</v>
      </c>
      <c r="H65" s="626">
        <v>4738</v>
      </c>
      <c r="I65" s="626">
        <v>4714</v>
      </c>
      <c r="J65" s="1286">
        <v>4753</v>
      </c>
      <c r="K65" s="626"/>
      <c r="L65" s="626"/>
      <c r="M65" s="626"/>
      <c r="N65" s="627">
        <f t="shared" si="0"/>
        <v>4690.7777777777774</v>
      </c>
    </row>
    <row r="66" spans="1:14" x14ac:dyDescent="0.2">
      <c r="A66" s="624" t="s">
        <v>278</v>
      </c>
      <c r="B66" s="398">
        <v>4581</v>
      </c>
      <c r="C66" s="398">
        <v>4577</v>
      </c>
      <c r="D66" s="625">
        <v>4652</v>
      </c>
      <c r="E66" s="625">
        <v>4655</v>
      </c>
      <c r="F66" s="626">
        <v>4784</v>
      </c>
      <c r="G66" s="626">
        <v>4826</v>
      </c>
      <c r="H66" s="626">
        <v>4842</v>
      </c>
      <c r="I66" s="626">
        <v>4863</v>
      </c>
      <c r="J66" s="1286">
        <v>4906</v>
      </c>
      <c r="K66" s="626"/>
      <c r="L66" s="626"/>
      <c r="M66" s="626"/>
      <c r="N66" s="627">
        <f t="shared" si="0"/>
        <v>4742.8888888888887</v>
      </c>
    </row>
    <row r="67" spans="1:14" x14ac:dyDescent="0.2">
      <c r="A67" s="624" t="s">
        <v>279</v>
      </c>
      <c r="B67" s="398">
        <v>4046</v>
      </c>
      <c r="C67" s="398">
        <v>4107</v>
      </c>
      <c r="D67" s="625">
        <v>4094</v>
      </c>
      <c r="E67" s="625">
        <v>4046</v>
      </c>
      <c r="F67" s="626">
        <v>4136</v>
      </c>
      <c r="G67" s="626">
        <v>4211</v>
      </c>
      <c r="H67" s="626">
        <v>4220</v>
      </c>
      <c r="I67" s="626">
        <v>4214</v>
      </c>
      <c r="J67" s="1286">
        <v>4181</v>
      </c>
      <c r="K67" s="626"/>
      <c r="L67" s="626"/>
      <c r="M67" s="626"/>
      <c r="N67" s="627">
        <f t="shared" si="0"/>
        <v>4139.4444444444443</v>
      </c>
    </row>
    <row r="68" spans="1:14" x14ac:dyDescent="0.2">
      <c r="A68" s="624" t="s">
        <v>280</v>
      </c>
      <c r="B68" s="398">
        <v>2318</v>
      </c>
      <c r="C68" s="398">
        <v>2326</v>
      </c>
      <c r="D68" s="625">
        <v>2330</v>
      </c>
      <c r="E68" s="625">
        <v>2301</v>
      </c>
      <c r="F68" s="626">
        <v>2361</v>
      </c>
      <c r="G68" s="626">
        <v>2382</v>
      </c>
      <c r="H68" s="626">
        <v>2375</v>
      </c>
      <c r="I68" s="626">
        <v>2377</v>
      </c>
      <c r="J68" s="1286">
        <v>2366</v>
      </c>
      <c r="K68" s="626"/>
      <c r="L68" s="626"/>
      <c r="M68" s="626"/>
      <c r="N68" s="627">
        <f t="shared" si="0"/>
        <v>2348.4444444444443</v>
      </c>
    </row>
    <row r="69" spans="1:14" x14ac:dyDescent="0.2">
      <c r="A69" s="624" t="s">
        <v>281</v>
      </c>
      <c r="B69" s="398">
        <v>2311</v>
      </c>
      <c r="C69" s="398">
        <v>2370</v>
      </c>
      <c r="D69" s="625">
        <v>2372</v>
      </c>
      <c r="E69" s="625">
        <v>2337</v>
      </c>
      <c r="F69" s="626">
        <v>2524</v>
      </c>
      <c r="G69" s="626">
        <v>2589</v>
      </c>
      <c r="H69" s="626">
        <v>2513</v>
      </c>
      <c r="I69" s="626">
        <v>2549</v>
      </c>
      <c r="J69" s="1286">
        <v>2570</v>
      </c>
      <c r="K69" s="626"/>
      <c r="L69" s="626"/>
      <c r="M69" s="626"/>
      <c r="N69" s="627">
        <f t="shared" si="0"/>
        <v>2459.4444444444443</v>
      </c>
    </row>
    <row r="70" spans="1:14" x14ac:dyDescent="0.2">
      <c r="A70" s="624" t="s">
        <v>282</v>
      </c>
      <c r="B70" s="398">
        <v>1024</v>
      </c>
      <c r="C70" s="398">
        <v>1043</v>
      </c>
      <c r="D70" s="625">
        <v>1040</v>
      </c>
      <c r="E70" s="625">
        <v>1018</v>
      </c>
      <c r="F70" s="626">
        <v>1062</v>
      </c>
      <c r="G70" s="626">
        <v>1086</v>
      </c>
      <c r="H70" s="626">
        <v>1086</v>
      </c>
      <c r="I70" s="626">
        <v>1081</v>
      </c>
      <c r="J70" s="1286">
        <v>1071</v>
      </c>
      <c r="K70" s="626"/>
      <c r="L70" s="626"/>
      <c r="M70" s="626"/>
      <c r="N70" s="627">
        <f t="shared" si="0"/>
        <v>1056.7777777777778</v>
      </c>
    </row>
    <row r="71" spans="1:14" x14ac:dyDescent="0.2">
      <c r="A71" s="624" t="s">
        <v>283</v>
      </c>
      <c r="B71" s="398">
        <v>592</v>
      </c>
      <c r="C71" s="398">
        <v>602</v>
      </c>
      <c r="D71" s="625">
        <v>600</v>
      </c>
      <c r="E71" s="625">
        <v>609</v>
      </c>
      <c r="F71" s="626">
        <v>620</v>
      </c>
      <c r="G71" s="626">
        <v>647</v>
      </c>
      <c r="H71" s="626">
        <v>623</v>
      </c>
      <c r="I71" s="626">
        <v>626</v>
      </c>
      <c r="J71" s="1286">
        <v>663</v>
      </c>
      <c r="K71" s="626"/>
      <c r="L71" s="626"/>
      <c r="M71" s="626"/>
      <c r="N71" s="627">
        <f t="shared" ref="N71:N134" si="1">AVERAGE(B71:M71)</f>
        <v>620.22222222222217</v>
      </c>
    </row>
    <row r="72" spans="1:14" x14ac:dyDescent="0.2">
      <c r="A72" s="624" t="s">
        <v>284</v>
      </c>
      <c r="B72" s="398">
        <v>1681</v>
      </c>
      <c r="C72" s="398">
        <v>1716</v>
      </c>
      <c r="D72" s="625">
        <v>1735</v>
      </c>
      <c r="E72" s="625">
        <v>1714</v>
      </c>
      <c r="F72" s="626">
        <v>1753</v>
      </c>
      <c r="G72" s="626">
        <v>1780</v>
      </c>
      <c r="H72" s="626">
        <v>1777</v>
      </c>
      <c r="I72" s="626">
        <v>1767</v>
      </c>
      <c r="J72" s="1286">
        <v>1785</v>
      </c>
      <c r="K72" s="626"/>
      <c r="L72" s="626"/>
      <c r="M72" s="626"/>
      <c r="N72" s="627">
        <f t="shared" si="1"/>
        <v>1745.3333333333333</v>
      </c>
    </row>
    <row r="73" spans="1:14" x14ac:dyDescent="0.2">
      <c r="A73" s="624" t="s">
        <v>285</v>
      </c>
      <c r="B73" s="398">
        <v>2069</v>
      </c>
      <c r="C73" s="398">
        <v>2116</v>
      </c>
      <c r="D73" s="625">
        <v>2122</v>
      </c>
      <c r="E73" s="625">
        <v>2115</v>
      </c>
      <c r="F73" s="626">
        <v>2192</v>
      </c>
      <c r="G73" s="626">
        <v>2248</v>
      </c>
      <c r="H73" s="626">
        <v>2230</v>
      </c>
      <c r="I73" s="626">
        <v>2241</v>
      </c>
      <c r="J73" s="1286">
        <v>2268</v>
      </c>
      <c r="K73" s="626"/>
      <c r="L73" s="626"/>
      <c r="M73" s="626"/>
      <c r="N73" s="627">
        <f t="shared" si="1"/>
        <v>2177.8888888888887</v>
      </c>
    </row>
    <row r="74" spans="1:14" x14ac:dyDescent="0.2">
      <c r="A74" s="624" t="s">
        <v>286</v>
      </c>
      <c r="B74" s="398">
        <v>2751</v>
      </c>
      <c r="C74" s="398">
        <v>2782</v>
      </c>
      <c r="D74" s="625">
        <v>2781</v>
      </c>
      <c r="E74" s="625">
        <v>2762</v>
      </c>
      <c r="F74" s="626">
        <v>2835</v>
      </c>
      <c r="G74" s="626">
        <v>2841</v>
      </c>
      <c r="H74" s="626">
        <v>2833</v>
      </c>
      <c r="I74" s="626">
        <v>2846</v>
      </c>
      <c r="J74" s="1286">
        <v>2882</v>
      </c>
      <c r="K74" s="626"/>
      <c r="L74" s="626"/>
      <c r="M74" s="626"/>
      <c r="N74" s="627">
        <f t="shared" si="1"/>
        <v>2812.5555555555557</v>
      </c>
    </row>
    <row r="75" spans="1:14" x14ac:dyDescent="0.2">
      <c r="A75" s="624" t="s">
        <v>287</v>
      </c>
      <c r="B75" s="398">
        <v>8651</v>
      </c>
      <c r="C75" s="398">
        <v>8680</v>
      </c>
      <c r="D75" s="625">
        <v>8625</v>
      </c>
      <c r="E75" s="625">
        <v>8543</v>
      </c>
      <c r="F75" s="626">
        <v>8750</v>
      </c>
      <c r="G75" s="626">
        <v>8727</v>
      </c>
      <c r="H75" s="626">
        <v>8694</v>
      </c>
      <c r="I75" s="626">
        <v>8661</v>
      </c>
      <c r="J75" s="1286">
        <v>8683</v>
      </c>
      <c r="K75" s="626"/>
      <c r="L75" s="626"/>
      <c r="M75" s="626"/>
      <c r="N75" s="627">
        <f t="shared" si="1"/>
        <v>8668.2222222222226</v>
      </c>
    </row>
    <row r="76" spans="1:14" x14ac:dyDescent="0.2">
      <c r="A76" s="624" t="s">
        <v>288</v>
      </c>
      <c r="B76" s="398">
        <v>11011</v>
      </c>
      <c r="C76" s="398">
        <v>11079</v>
      </c>
      <c r="D76" s="625">
        <v>10993</v>
      </c>
      <c r="E76" s="625">
        <v>10903</v>
      </c>
      <c r="F76" s="626">
        <v>11198</v>
      </c>
      <c r="G76" s="626">
        <v>11153</v>
      </c>
      <c r="H76" s="626">
        <v>11119</v>
      </c>
      <c r="I76" s="626">
        <v>11110</v>
      </c>
      <c r="J76" s="1286">
        <v>11037</v>
      </c>
      <c r="K76" s="626"/>
      <c r="L76" s="626"/>
      <c r="M76" s="626"/>
      <c r="N76" s="627">
        <f t="shared" si="1"/>
        <v>11067</v>
      </c>
    </row>
    <row r="77" spans="1:14" x14ac:dyDescent="0.2">
      <c r="A77" s="624" t="s">
        <v>289</v>
      </c>
      <c r="B77" s="398">
        <v>3477</v>
      </c>
      <c r="C77" s="398">
        <v>3529</v>
      </c>
      <c r="D77" s="625">
        <v>3547</v>
      </c>
      <c r="E77" s="625">
        <v>3491</v>
      </c>
      <c r="F77" s="626">
        <v>3623</v>
      </c>
      <c r="G77" s="626">
        <v>3717</v>
      </c>
      <c r="H77" s="626">
        <v>3711</v>
      </c>
      <c r="I77" s="626">
        <v>3698</v>
      </c>
      <c r="J77" s="1286">
        <v>3735</v>
      </c>
      <c r="K77" s="626"/>
      <c r="L77" s="626"/>
      <c r="M77" s="626"/>
      <c r="N77" s="627">
        <f t="shared" si="1"/>
        <v>3614.2222222222222</v>
      </c>
    </row>
    <row r="78" spans="1:14" x14ac:dyDescent="0.2">
      <c r="A78" s="624" t="s">
        <v>290</v>
      </c>
      <c r="B78" s="398">
        <v>1599</v>
      </c>
      <c r="C78" s="398">
        <v>1623</v>
      </c>
      <c r="D78" s="625">
        <v>1632</v>
      </c>
      <c r="E78" s="625">
        <v>1620</v>
      </c>
      <c r="F78" s="626">
        <v>1572</v>
      </c>
      <c r="G78" s="626">
        <v>1679</v>
      </c>
      <c r="H78" s="626">
        <v>1694</v>
      </c>
      <c r="I78" s="626">
        <v>1667</v>
      </c>
      <c r="J78" s="1286">
        <v>1676</v>
      </c>
      <c r="K78" s="626"/>
      <c r="L78" s="626"/>
      <c r="M78" s="626"/>
      <c r="N78" s="627">
        <f t="shared" si="1"/>
        <v>1640.2222222222222</v>
      </c>
    </row>
    <row r="79" spans="1:14" x14ac:dyDescent="0.2">
      <c r="A79" s="624" t="s">
        <v>291</v>
      </c>
      <c r="B79" s="398">
        <v>12455</v>
      </c>
      <c r="C79" s="398">
        <v>12630</v>
      </c>
      <c r="D79" s="625">
        <v>12581</v>
      </c>
      <c r="E79" s="625">
        <v>12435</v>
      </c>
      <c r="F79" s="626">
        <v>12936</v>
      </c>
      <c r="G79" s="626">
        <v>12926</v>
      </c>
      <c r="H79" s="626">
        <v>12894</v>
      </c>
      <c r="I79" s="626">
        <v>12933</v>
      </c>
      <c r="J79" s="1286">
        <v>13012</v>
      </c>
      <c r="K79" s="626"/>
      <c r="L79" s="626"/>
      <c r="M79" s="626"/>
      <c r="N79" s="627">
        <f t="shared" si="1"/>
        <v>12755.777777777777</v>
      </c>
    </row>
    <row r="80" spans="1:14" x14ac:dyDescent="0.2">
      <c r="A80" s="624" t="s">
        <v>292</v>
      </c>
      <c r="B80" s="398">
        <v>2214</v>
      </c>
      <c r="C80" s="398">
        <v>2206</v>
      </c>
      <c r="D80" s="625">
        <v>2204</v>
      </c>
      <c r="E80" s="625">
        <v>2191</v>
      </c>
      <c r="F80" s="626">
        <v>2300</v>
      </c>
      <c r="G80" s="626">
        <v>2361</v>
      </c>
      <c r="H80" s="626">
        <v>2276</v>
      </c>
      <c r="I80" s="626">
        <v>2283</v>
      </c>
      <c r="J80" s="1286">
        <v>2313</v>
      </c>
      <c r="K80" s="626"/>
      <c r="L80" s="626"/>
      <c r="M80" s="626"/>
      <c r="N80" s="627">
        <f t="shared" si="1"/>
        <v>2260.8888888888887</v>
      </c>
    </row>
    <row r="81" spans="1:14" x14ac:dyDescent="0.2">
      <c r="A81" s="624" t="s">
        <v>293</v>
      </c>
      <c r="B81" s="398">
        <v>7392</v>
      </c>
      <c r="C81" s="398">
        <v>7498</v>
      </c>
      <c r="D81" s="625">
        <v>7519</v>
      </c>
      <c r="E81" s="625">
        <v>7474</v>
      </c>
      <c r="F81" s="626">
        <v>7821</v>
      </c>
      <c r="G81" s="626">
        <v>7903</v>
      </c>
      <c r="H81" s="626">
        <v>7986</v>
      </c>
      <c r="I81" s="626">
        <v>8000</v>
      </c>
      <c r="J81" s="1286">
        <v>8066</v>
      </c>
      <c r="K81" s="626"/>
      <c r="L81" s="626"/>
      <c r="M81" s="626"/>
      <c r="N81" s="627">
        <f t="shared" si="1"/>
        <v>7739.8888888888887</v>
      </c>
    </row>
    <row r="82" spans="1:14" x14ac:dyDescent="0.2">
      <c r="A82" s="624" t="s">
        <v>294</v>
      </c>
      <c r="B82" s="398">
        <v>2388</v>
      </c>
      <c r="C82" s="398">
        <v>2433</v>
      </c>
      <c r="D82" s="625">
        <v>2438</v>
      </c>
      <c r="E82" s="625">
        <v>2400</v>
      </c>
      <c r="F82" s="626">
        <v>2453</v>
      </c>
      <c r="G82" s="626">
        <v>2432</v>
      </c>
      <c r="H82" s="626">
        <v>2451</v>
      </c>
      <c r="I82" s="626">
        <v>2472</v>
      </c>
      <c r="J82" s="1286">
        <v>2492</v>
      </c>
      <c r="K82" s="626"/>
      <c r="L82" s="626"/>
      <c r="M82" s="626"/>
      <c r="N82" s="627">
        <f t="shared" si="1"/>
        <v>2439.8888888888887</v>
      </c>
    </row>
    <row r="83" spans="1:14" x14ac:dyDescent="0.2">
      <c r="A83" s="624" t="s">
        <v>295</v>
      </c>
      <c r="B83" s="398">
        <v>817</v>
      </c>
      <c r="C83" s="398">
        <v>822</v>
      </c>
      <c r="D83" s="625">
        <v>821</v>
      </c>
      <c r="E83" s="625">
        <v>820</v>
      </c>
      <c r="F83" s="626">
        <v>821</v>
      </c>
      <c r="G83" s="626">
        <v>819</v>
      </c>
      <c r="H83" s="626">
        <v>823</v>
      </c>
      <c r="I83" s="626">
        <v>827</v>
      </c>
      <c r="J83" s="1286">
        <v>823</v>
      </c>
      <c r="K83" s="626"/>
      <c r="L83" s="626"/>
      <c r="M83" s="626"/>
      <c r="N83" s="627">
        <f t="shared" si="1"/>
        <v>821.44444444444446</v>
      </c>
    </row>
    <row r="84" spans="1:14" x14ac:dyDescent="0.2">
      <c r="A84" s="624" t="s">
        <v>296</v>
      </c>
      <c r="B84" s="398">
        <v>32980</v>
      </c>
      <c r="C84" s="398">
        <v>33318</v>
      </c>
      <c r="D84" s="625">
        <v>33281</v>
      </c>
      <c r="E84" s="625">
        <v>32981</v>
      </c>
      <c r="F84" s="626">
        <v>33970</v>
      </c>
      <c r="G84" s="626">
        <v>34098</v>
      </c>
      <c r="H84" s="626">
        <v>34259</v>
      </c>
      <c r="I84" s="626">
        <v>34250</v>
      </c>
      <c r="J84" s="1286">
        <v>34319</v>
      </c>
      <c r="K84" s="626"/>
      <c r="L84" s="626"/>
      <c r="M84" s="626"/>
      <c r="N84" s="627">
        <f t="shared" si="1"/>
        <v>33717.333333333336</v>
      </c>
    </row>
    <row r="85" spans="1:14" x14ac:dyDescent="0.2">
      <c r="A85" s="624" t="s">
        <v>297</v>
      </c>
      <c r="B85" s="398">
        <v>9250</v>
      </c>
      <c r="C85" s="398">
        <v>9347</v>
      </c>
      <c r="D85" s="625">
        <v>9341</v>
      </c>
      <c r="E85" s="625">
        <v>9267</v>
      </c>
      <c r="F85" s="626">
        <v>9678</v>
      </c>
      <c r="G85" s="626">
        <v>9871</v>
      </c>
      <c r="H85" s="626">
        <v>9852</v>
      </c>
      <c r="I85" s="626">
        <v>9850</v>
      </c>
      <c r="J85" s="1286">
        <v>9853</v>
      </c>
      <c r="K85" s="626"/>
      <c r="L85" s="626"/>
      <c r="M85" s="626"/>
      <c r="N85" s="627">
        <f t="shared" si="1"/>
        <v>9589.8888888888887</v>
      </c>
    </row>
    <row r="86" spans="1:14" x14ac:dyDescent="0.2">
      <c r="A86" s="624" t="s">
        <v>298</v>
      </c>
      <c r="B86" s="398">
        <v>25371</v>
      </c>
      <c r="C86" s="398">
        <v>25704</v>
      </c>
      <c r="D86" s="625">
        <v>25717</v>
      </c>
      <c r="E86" s="625">
        <v>25476</v>
      </c>
      <c r="F86" s="626">
        <v>26415</v>
      </c>
      <c r="G86" s="626">
        <v>26821</v>
      </c>
      <c r="H86" s="626">
        <v>26871</v>
      </c>
      <c r="I86" s="626">
        <v>26905</v>
      </c>
      <c r="J86" s="1286">
        <v>26761</v>
      </c>
      <c r="K86" s="626"/>
      <c r="L86" s="626"/>
      <c r="M86" s="626"/>
      <c r="N86" s="627">
        <f t="shared" si="1"/>
        <v>26226.777777777777</v>
      </c>
    </row>
    <row r="87" spans="1:14" x14ac:dyDescent="0.2">
      <c r="A87" s="624" t="s">
        <v>299</v>
      </c>
      <c r="B87" s="398">
        <v>772</v>
      </c>
      <c r="C87" s="398">
        <v>766</v>
      </c>
      <c r="D87" s="625">
        <v>757</v>
      </c>
      <c r="E87" s="625">
        <v>753</v>
      </c>
      <c r="F87" s="626">
        <v>804</v>
      </c>
      <c r="G87" s="626">
        <v>804</v>
      </c>
      <c r="H87" s="626">
        <v>799</v>
      </c>
      <c r="I87" s="626">
        <v>800</v>
      </c>
      <c r="J87" s="1286">
        <v>781</v>
      </c>
      <c r="K87" s="626"/>
      <c r="L87" s="626"/>
      <c r="M87" s="626"/>
      <c r="N87" s="627">
        <f t="shared" si="1"/>
        <v>781.77777777777783</v>
      </c>
    </row>
    <row r="88" spans="1:14" x14ac:dyDescent="0.2">
      <c r="A88" s="624" t="s">
        <v>300</v>
      </c>
      <c r="B88" s="398">
        <v>2629</v>
      </c>
      <c r="C88" s="398">
        <v>2720</v>
      </c>
      <c r="D88" s="625">
        <v>2732</v>
      </c>
      <c r="E88" s="625">
        <v>2717</v>
      </c>
      <c r="F88" s="626">
        <v>2789</v>
      </c>
      <c r="G88" s="626">
        <v>2797</v>
      </c>
      <c r="H88" s="626">
        <v>2795</v>
      </c>
      <c r="I88" s="626">
        <v>2795</v>
      </c>
      <c r="J88" s="1286">
        <v>2815</v>
      </c>
      <c r="K88" s="626"/>
      <c r="L88" s="626"/>
      <c r="M88" s="626"/>
      <c r="N88" s="627">
        <f t="shared" si="1"/>
        <v>2754.3333333333335</v>
      </c>
    </row>
    <row r="89" spans="1:14" x14ac:dyDescent="0.2">
      <c r="A89" s="624" t="s">
        <v>301</v>
      </c>
      <c r="B89" s="398">
        <v>6140</v>
      </c>
      <c r="C89" s="398">
        <v>6169</v>
      </c>
      <c r="D89" s="625">
        <v>6120</v>
      </c>
      <c r="E89" s="625">
        <v>6112</v>
      </c>
      <c r="F89" s="626">
        <v>6247</v>
      </c>
      <c r="G89" s="626">
        <v>6280</v>
      </c>
      <c r="H89" s="626">
        <v>6351</v>
      </c>
      <c r="I89" s="626">
        <v>6404</v>
      </c>
      <c r="J89" s="1286">
        <v>6437</v>
      </c>
      <c r="K89" s="626"/>
      <c r="L89" s="626"/>
      <c r="M89" s="626"/>
      <c r="N89" s="627">
        <f t="shared" si="1"/>
        <v>6251.1111111111113</v>
      </c>
    </row>
    <row r="90" spans="1:14" x14ac:dyDescent="0.2">
      <c r="A90" s="624" t="s">
        <v>302</v>
      </c>
      <c r="B90" s="398">
        <v>1772</v>
      </c>
      <c r="C90" s="398">
        <v>1793</v>
      </c>
      <c r="D90" s="625">
        <v>1785</v>
      </c>
      <c r="E90" s="625">
        <v>1793</v>
      </c>
      <c r="F90" s="626">
        <v>1888</v>
      </c>
      <c r="G90" s="626">
        <v>1913</v>
      </c>
      <c r="H90" s="626">
        <v>1929</v>
      </c>
      <c r="I90" s="626">
        <v>1932</v>
      </c>
      <c r="J90" s="1286">
        <v>1932</v>
      </c>
      <c r="K90" s="626"/>
      <c r="L90" s="626"/>
      <c r="M90" s="626"/>
      <c r="N90" s="627">
        <f t="shared" si="1"/>
        <v>1859.6666666666667</v>
      </c>
    </row>
    <row r="91" spans="1:14" x14ac:dyDescent="0.2">
      <c r="A91" s="624" t="s">
        <v>303</v>
      </c>
      <c r="B91" s="398">
        <v>1134</v>
      </c>
      <c r="C91" s="398">
        <v>1148</v>
      </c>
      <c r="D91" s="625">
        <v>1144</v>
      </c>
      <c r="E91" s="625">
        <v>1142</v>
      </c>
      <c r="F91" s="626">
        <v>1165</v>
      </c>
      <c r="G91" s="626">
        <v>1167</v>
      </c>
      <c r="H91" s="626">
        <v>1169</v>
      </c>
      <c r="I91" s="626">
        <v>1171</v>
      </c>
      <c r="J91" s="1286">
        <v>1145</v>
      </c>
      <c r="K91" s="626"/>
      <c r="L91" s="626"/>
      <c r="M91" s="626"/>
      <c r="N91" s="627">
        <f t="shared" si="1"/>
        <v>1153.8888888888889</v>
      </c>
    </row>
    <row r="92" spans="1:14" x14ac:dyDescent="0.2">
      <c r="A92" s="624" t="s">
        <v>304</v>
      </c>
      <c r="B92" s="398">
        <v>2940</v>
      </c>
      <c r="C92" s="398">
        <v>2975</v>
      </c>
      <c r="D92" s="625">
        <v>2961</v>
      </c>
      <c r="E92" s="625">
        <v>2912</v>
      </c>
      <c r="F92" s="626">
        <v>3074</v>
      </c>
      <c r="G92" s="626">
        <v>3082</v>
      </c>
      <c r="H92" s="626">
        <v>3107</v>
      </c>
      <c r="I92" s="626">
        <v>3148</v>
      </c>
      <c r="J92" s="1286">
        <v>3211</v>
      </c>
      <c r="K92" s="626"/>
      <c r="L92" s="626"/>
      <c r="M92" s="626"/>
      <c r="N92" s="627">
        <f t="shared" si="1"/>
        <v>3045.5555555555557</v>
      </c>
    </row>
    <row r="93" spans="1:14" x14ac:dyDescent="0.2">
      <c r="A93" s="624" t="s">
        <v>305</v>
      </c>
      <c r="B93" s="398">
        <v>2025</v>
      </c>
      <c r="C93" s="398">
        <v>2054</v>
      </c>
      <c r="D93" s="625">
        <v>2050</v>
      </c>
      <c r="E93" s="625">
        <v>2029</v>
      </c>
      <c r="F93" s="626">
        <v>2082</v>
      </c>
      <c r="G93" s="626">
        <v>2115</v>
      </c>
      <c r="H93" s="626">
        <v>2073</v>
      </c>
      <c r="I93" s="626">
        <v>2065</v>
      </c>
      <c r="J93" s="1286">
        <v>2042</v>
      </c>
      <c r="K93" s="626"/>
      <c r="L93" s="626"/>
      <c r="M93" s="626"/>
      <c r="N93" s="627">
        <f t="shared" si="1"/>
        <v>2059.4444444444443</v>
      </c>
    </row>
    <row r="94" spans="1:14" x14ac:dyDescent="0.2">
      <c r="A94" s="624" t="s">
        <v>306</v>
      </c>
      <c r="B94" s="398">
        <v>4116</v>
      </c>
      <c r="C94" s="398">
        <v>4125</v>
      </c>
      <c r="D94" s="625">
        <v>4128</v>
      </c>
      <c r="E94" s="625">
        <v>4116</v>
      </c>
      <c r="F94" s="626">
        <v>4229</v>
      </c>
      <c r="G94" s="626">
        <v>4274</v>
      </c>
      <c r="H94" s="626">
        <v>4325</v>
      </c>
      <c r="I94" s="626">
        <v>4348</v>
      </c>
      <c r="J94" s="1286">
        <v>4379</v>
      </c>
      <c r="K94" s="626"/>
      <c r="L94" s="626"/>
      <c r="M94" s="626"/>
      <c r="N94" s="627">
        <f t="shared" si="1"/>
        <v>4226.666666666667</v>
      </c>
    </row>
    <row r="95" spans="1:14" x14ac:dyDescent="0.2">
      <c r="A95" s="624" t="s">
        <v>307</v>
      </c>
      <c r="B95" s="398">
        <v>294</v>
      </c>
      <c r="C95" s="398">
        <v>295</v>
      </c>
      <c r="D95" s="625">
        <v>301</v>
      </c>
      <c r="E95" s="625">
        <v>279</v>
      </c>
      <c r="F95" s="626">
        <v>303</v>
      </c>
      <c r="G95" s="626">
        <v>315</v>
      </c>
      <c r="H95" s="626">
        <v>307</v>
      </c>
      <c r="I95" s="626">
        <v>311</v>
      </c>
      <c r="J95" s="1286">
        <v>319</v>
      </c>
      <c r="K95" s="626"/>
      <c r="L95" s="626"/>
      <c r="M95" s="626"/>
      <c r="N95" s="627">
        <f t="shared" si="1"/>
        <v>302.66666666666669</v>
      </c>
    </row>
    <row r="96" spans="1:14" x14ac:dyDescent="0.2">
      <c r="A96" s="624" t="s">
        <v>308</v>
      </c>
      <c r="B96" s="398">
        <v>3767</v>
      </c>
      <c r="C96" s="398">
        <v>3756</v>
      </c>
      <c r="D96" s="625">
        <v>3702</v>
      </c>
      <c r="E96" s="625">
        <v>3688</v>
      </c>
      <c r="F96" s="626">
        <v>3800</v>
      </c>
      <c r="G96" s="626">
        <v>3833</v>
      </c>
      <c r="H96" s="626">
        <v>3821</v>
      </c>
      <c r="I96" s="626">
        <v>3840</v>
      </c>
      <c r="J96" s="1286">
        <v>3883</v>
      </c>
      <c r="K96" s="626"/>
      <c r="L96" s="626"/>
      <c r="M96" s="626"/>
      <c r="N96" s="627">
        <f t="shared" si="1"/>
        <v>3787.7777777777778</v>
      </c>
    </row>
    <row r="97" spans="1:14" x14ac:dyDescent="0.2">
      <c r="A97" s="624" t="s">
        <v>309</v>
      </c>
      <c r="B97" s="398">
        <v>1128</v>
      </c>
      <c r="C97" s="398">
        <v>1126</v>
      </c>
      <c r="D97" s="625">
        <v>1133</v>
      </c>
      <c r="E97" s="625">
        <v>1119</v>
      </c>
      <c r="F97" s="626">
        <v>1132</v>
      </c>
      <c r="G97" s="626">
        <v>1140</v>
      </c>
      <c r="H97" s="626">
        <v>1152</v>
      </c>
      <c r="I97" s="626">
        <v>1138</v>
      </c>
      <c r="J97" s="1286">
        <v>1131</v>
      </c>
      <c r="K97" s="626"/>
      <c r="L97" s="626"/>
      <c r="M97" s="626"/>
      <c r="N97" s="627">
        <f t="shared" si="1"/>
        <v>1133.2222222222222</v>
      </c>
    </row>
    <row r="98" spans="1:14" x14ac:dyDescent="0.2">
      <c r="A98" s="624" t="s">
        <v>310</v>
      </c>
      <c r="B98" s="398">
        <v>1081</v>
      </c>
      <c r="C98" s="398">
        <v>1085</v>
      </c>
      <c r="D98" s="625">
        <v>1074</v>
      </c>
      <c r="E98" s="625">
        <v>1064</v>
      </c>
      <c r="F98" s="626">
        <v>1106</v>
      </c>
      <c r="G98" s="626">
        <v>1116</v>
      </c>
      <c r="H98" s="626">
        <v>1106</v>
      </c>
      <c r="I98" s="626">
        <v>1104</v>
      </c>
      <c r="J98" s="1286">
        <v>1108</v>
      </c>
      <c r="K98" s="626"/>
      <c r="L98" s="626"/>
      <c r="M98" s="626"/>
      <c r="N98" s="627">
        <f t="shared" si="1"/>
        <v>1093.7777777777778</v>
      </c>
    </row>
    <row r="99" spans="1:14" x14ac:dyDescent="0.2">
      <c r="A99" s="624" t="s">
        <v>311</v>
      </c>
      <c r="B99" s="398">
        <v>2403</v>
      </c>
      <c r="C99" s="398">
        <v>2401</v>
      </c>
      <c r="D99" s="625">
        <v>2409</v>
      </c>
      <c r="E99" s="625">
        <v>2380</v>
      </c>
      <c r="F99" s="626">
        <v>2426</v>
      </c>
      <c r="G99" s="626">
        <v>2381</v>
      </c>
      <c r="H99" s="626">
        <v>2359</v>
      </c>
      <c r="I99" s="626">
        <v>2363</v>
      </c>
      <c r="J99" s="1286">
        <v>2334</v>
      </c>
      <c r="K99" s="626"/>
      <c r="L99" s="626"/>
      <c r="M99" s="626"/>
      <c r="N99" s="627">
        <f t="shared" si="1"/>
        <v>2384</v>
      </c>
    </row>
    <row r="100" spans="1:14" x14ac:dyDescent="0.2">
      <c r="A100" s="624" t="s">
        <v>312</v>
      </c>
      <c r="B100" s="398">
        <v>2477</v>
      </c>
      <c r="C100" s="398">
        <v>2494</v>
      </c>
      <c r="D100" s="625">
        <v>2460</v>
      </c>
      <c r="E100" s="625">
        <v>2458</v>
      </c>
      <c r="F100" s="626">
        <v>2533</v>
      </c>
      <c r="G100" s="626">
        <v>2535</v>
      </c>
      <c r="H100" s="626">
        <v>2565</v>
      </c>
      <c r="I100" s="626">
        <v>2616</v>
      </c>
      <c r="J100" s="1286">
        <v>2620</v>
      </c>
      <c r="K100" s="626"/>
      <c r="L100" s="626"/>
      <c r="M100" s="626"/>
      <c r="N100" s="627">
        <f t="shared" si="1"/>
        <v>2528.6666666666665</v>
      </c>
    </row>
    <row r="101" spans="1:14" x14ac:dyDescent="0.2">
      <c r="A101" s="624" t="s">
        <v>313</v>
      </c>
      <c r="B101" s="398">
        <v>865</v>
      </c>
      <c r="C101" s="398">
        <v>871</v>
      </c>
      <c r="D101" s="625">
        <v>872</v>
      </c>
      <c r="E101" s="625">
        <v>874</v>
      </c>
      <c r="F101" s="626">
        <v>908</v>
      </c>
      <c r="G101" s="626">
        <v>901</v>
      </c>
      <c r="H101" s="626">
        <v>900</v>
      </c>
      <c r="I101" s="626">
        <v>898</v>
      </c>
      <c r="J101" s="1286">
        <v>888</v>
      </c>
      <c r="K101" s="626"/>
      <c r="L101" s="626"/>
      <c r="M101" s="626"/>
      <c r="N101" s="627">
        <f t="shared" si="1"/>
        <v>886.33333333333337</v>
      </c>
    </row>
    <row r="102" spans="1:14" x14ac:dyDescent="0.2">
      <c r="A102" s="624" t="s">
        <v>314</v>
      </c>
      <c r="B102" s="398">
        <v>2489</v>
      </c>
      <c r="C102" s="398">
        <v>2482</v>
      </c>
      <c r="D102" s="625">
        <v>2478</v>
      </c>
      <c r="E102" s="625">
        <v>2448</v>
      </c>
      <c r="F102" s="626">
        <v>2530</v>
      </c>
      <c r="G102" s="626">
        <v>2654</v>
      </c>
      <c r="H102" s="626">
        <v>2610</v>
      </c>
      <c r="I102" s="626">
        <v>2649</v>
      </c>
      <c r="J102" s="1286">
        <v>2731</v>
      </c>
      <c r="K102" s="626"/>
      <c r="L102" s="626"/>
      <c r="M102" s="626"/>
      <c r="N102" s="627">
        <f t="shared" si="1"/>
        <v>2563.4444444444443</v>
      </c>
    </row>
    <row r="103" spans="1:14" x14ac:dyDescent="0.2">
      <c r="A103" s="624" t="s">
        <v>315</v>
      </c>
      <c r="B103" s="398">
        <v>2583</v>
      </c>
      <c r="C103" s="398">
        <v>2619</v>
      </c>
      <c r="D103" s="625">
        <v>2617</v>
      </c>
      <c r="E103" s="625">
        <v>2584</v>
      </c>
      <c r="F103" s="626">
        <v>2658</v>
      </c>
      <c r="G103" s="626">
        <v>2676</v>
      </c>
      <c r="H103" s="626">
        <v>2652</v>
      </c>
      <c r="I103" s="626">
        <v>2674</v>
      </c>
      <c r="J103" s="1286">
        <v>2682</v>
      </c>
      <c r="K103" s="626"/>
      <c r="L103" s="626"/>
      <c r="M103" s="626"/>
      <c r="N103" s="627">
        <f t="shared" si="1"/>
        <v>2638.3333333333335</v>
      </c>
    </row>
    <row r="104" spans="1:14" x14ac:dyDescent="0.2">
      <c r="A104" s="624" t="s">
        <v>316</v>
      </c>
      <c r="B104" s="398">
        <v>995</v>
      </c>
      <c r="C104" s="398">
        <v>1004</v>
      </c>
      <c r="D104" s="625">
        <v>1004</v>
      </c>
      <c r="E104" s="625">
        <v>1005</v>
      </c>
      <c r="F104" s="626">
        <v>1030</v>
      </c>
      <c r="G104" s="626">
        <v>1025</v>
      </c>
      <c r="H104" s="626">
        <v>1028</v>
      </c>
      <c r="I104" s="626">
        <v>1025</v>
      </c>
      <c r="J104" s="1286">
        <v>1011</v>
      </c>
      <c r="K104" s="626"/>
      <c r="L104" s="626"/>
      <c r="M104" s="626"/>
      <c r="N104" s="627">
        <f t="shared" si="1"/>
        <v>1014.1111111111111</v>
      </c>
    </row>
    <row r="105" spans="1:14" x14ac:dyDescent="0.2">
      <c r="A105" s="624" t="s">
        <v>317</v>
      </c>
      <c r="B105" s="398">
        <v>1918</v>
      </c>
      <c r="C105" s="398">
        <v>1932</v>
      </c>
      <c r="D105" s="625">
        <v>1899</v>
      </c>
      <c r="E105" s="625">
        <v>1890</v>
      </c>
      <c r="F105" s="626">
        <v>1916</v>
      </c>
      <c r="G105" s="626">
        <v>1972</v>
      </c>
      <c r="H105" s="626">
        <v>1996</v>
      </c>
      <c r="I105" s="626">
        <v>1988</v>
      </c>
      <c r="J105" s="1286">
        <v>1977</v>
      </c>
      <c r="K105" s="626"/>
      <c r="L105" s="626"/>
      <c r="M105" s="626"/>
      <c r="N105" s="627">
        <f t="shared" si="1"/>
        <v>1943.1111111111111</v>
      </c>
    </row>
    <row r="106" spans="1:14" x14ac:dyDescent="0.2">
      <c r="A106" s="624" t="s">
        <v>318</v>
      </c>
      <c r="B106" s="398">
        <v>1296</v>
      </c>
      <c r="C106" s="398">
        <v>1300</v>
      </c>
      <c r="D106" s="625">
        <v>1307</v>
      </c>
      <c r="E106" s="625">
        <v>1305</v>
      </c>
      <c r="F106" s="626">
        <v>1352</v>
      </c>
      <c r="G106" s="626">
        <v>1358</v>
      </c>
      <c r="H106" s="626">
        <v>1380</v>
      </c>
      <c r="I106" s="626">
        <v>1398</v>
      </c>
      <c r="J106" s="1286">
        <v>1400</v>
      </c>
      <c r="K106" s="626"/>
      <c r="L106" s="626"/>
      <c r="M106" s="626"/>
      <c r="N106" s="627">
        <f t="shared" si="1"/>
        <v>1344</v>
      </c>
    </row>
    <row r="107" spans="1:14" x14ac:dyDescent="0.2">
      <c r="A107" s="624" t="s">
        <v>319</v>
      </c>
      <c r="B107" s="398">
        <v>1297</v>
      </c>
      <c r="C107" s="398">
        <v>1287</v>
      </c>
      <c r="D107" s="625">
        <v>1293</v>
      </c>
      <c r="E107" s="625">
        <v>1278</v>
      </c>
      <c r="F107" s="626">
        <v>1302</v>
      </c>
      <c r="G107" s="626">
        <v>1302</v>
      </c>
      <c r="H107" s="626">
        <v>1308</v>
      </c>
      <c r="I107" s="626">
        <v>1307</v>
      </c>
      <c r="J107" s="1286">
        <v>1309</v>
      </c>
      <c r="K107" s="626"/>
      <c r="L107" s="626"/>
      <c r="M107" s="626"/>
      <c r="N107" s="627">
        <f t="shared" si="1"/>
        <v>1298.1111111111111</v>
      </c>
    </row>
    <row r="108" spans="1:14" x14ac:dyDescent="0.2">
      <c r="A108" s="624" t="s">
        <v>320</v>
      </c>
      <c r="B108" s="398">
        <v>1319</v>
      </c>
      <c r="C108" s="398">
        <v>1339</v>
      </c>
      <c r="D108" s="625">
        <v>1296</v>
      </c>
      <c r="E108" s="625">
        <v>1276</v>
      </c>
      <c r="F108" s="626">
        <v>1329</v>
      </c>
      <c r="G108" s="626">
        <v>1374</v>
      </c>
      <c r="H108" s="626">
        <v>1435</v>
      </c>
      <c r="I108" s="626">
        <v>1438</v>
      </c>
      <c r="J108" s="1286">
        <v>1441</v>
      </c>
      <c r="K108" s="626"/>
      <c r="L108" s="626"/>
      <c r="M108" s="626"/>
      <c r="N108" s="627">
        <f t="shared" si="1"/>
        <v>1360.7777777777778</v>
      </c>
    </row>
    <row r="109" spans="1:14" x14ac:dyDescent="0.2">
      <c r="A109" s="624" t="s">
        <v>321</v>
      </c>
      <c r="B109" s="398">
        <v>1975</v>
      </c>
      <c r="C109" s="398">
        <v>2003</v>
      </c>
      <c r="D109" s="625">
        <v>1988</v>
      </c>
      <c r="E109" s="625">
        <v>1979</v>
      </c>
      <c r="F109" s="626">
        <v>2071</v>
      </c>
      <c r="G109" s="626">
        <v>2048</v>
      </c>
      <c r="H109" s="626">
        <v>2039</v>
      </c>
      <c r="I109" s="626">
        <v>2085</v>
      </c>
      <c r="J109" s="1286">
        <v>2091</v>
      </c>
      <c r="K109" s="626"/>
      <c r="L109" s="626"/>
      <c r="M109" s="626"/>
      <c r="N109" s="627">
        <f t="shared" si="1"/>
        <v>2031</v>
      </c>
    </row>
    <row r="110" spans="1:14" x14ac:dyDescent="0.2">
      <c r="A110" s="624" t="s">
        <v>322</v>
      </c>
      <c r="B110" s="398">
        <v>2815</v>
      </c>
      <c r="C110" s="398">
        <v>2824</v>
      </c>
      <c r="D110" s="625">
        <v>2781</v>
      </c>
      <c r="E110" s="625">
        <v>2750</v>
      </c>
      <c r="F110" s="626">
        <v>2912</v>
      </c>
      <c r="G110" s="626">
        <v>2931</v>
      </c>
      <c r="H110" s="626">
        <v>2970</v>
      </c>
      <c r="I110" s="626">
        <v>2986</v>
      </c>
      <c r="J110" s="1286">
        <v>2965</v>
      </c>
      <c r="K110" s="626"/>
      <c r="L110" s="626"/>
      <c r="M110" s="626"/>
      <c r="N110" s="627">
        <f t="shared" si="1"/>
        <v>2881.5555555555557</v>
      </c>
    </row>
    <row r="111" spans="1:14" x14ac:dyDescent="0.2">
      <c r="A111" s="624" t="s">
        <v>323</v>
      </c>
      <c r="B111" s="398">
        <v>1823</v>
      </c>
      <c r="C111" s="398">
        <v>1836</v>
      </c>
      <c r="D111" s="625">
        <v>1811</v>
      </c>
      <c r="E111" s="625">
        <v>1803</v>
      </c>
      <c r="F111" s="626">
        <v>1855</v>
      </c>
      <c r="G111" s="626">
        <v>1875</v>
      </c>
      <c r="H111" s="626">
        <v>1907</v>
      </c>
      <c r="I111" s="626">
        <v>1916</v>
      </c>
      <c r="J111" s="1286">
        <v>1919</v>
      </c>
      <c r="K111" s="626"/>
      <c r="L111" s="626"/>
      <c r="M111" s="626"/>
      <c r="N111" s="627">
        <f t="shared" si="1"/>
        <v>1860.5555555555557</v>
      </c>
    </row>
    <row r="112" spans="1:14" x14ac:dyDescent="0.2">
      <c r="A112" s="624" t="s">
        <v>324</v>
      </c>
      <c r="B112" s="398">
        <v>1431</v>
      </c>
      <c r="C112" s="398">
        <v>1437</v>
      </c>
      <c r="D112" s="625">
        <v>1421</v>
      </c>
      <c r="E112" s="625">
        <v>1411</v>
      </c>
      <c r="F112" s="626">
        <v>1465</v>
      </c>
      <c r="G112" s="626">
        <v>1486</v>
      </c>
      <c r="H112" s="626">
        <v>1513</v>
      </c>
      <c r="I112" s="626">
        <v>1488</v>
      </c>
      <c r="J112" s="1286">
        <v>1494</v>
      </c>
      <c r="K112" s="626"/>
      <c r="L112" s="626"/>
      <c r="M112" s="626"/>
      <c r="N112" s="627">
        <f t="shared" si="1"/>
        <v>1460.6666666666667</v>
      </c>
    </row>
    <row r="113" spans="1:14" x14ac:dyDescent="0.2">
      <c r="A113" s="624" t="s">
        <v>325</v>
      </c>
      <c r="B113" s="398">
        <v>424</v>
      </c>
      <c r="C113" s="398">
        <v>406</v>
      </c>
      <c r="D113" s="625">
        <v>397</v>
      </c>
      <c r="E113" s="625">
        <v>396</v>
      </c>
      <c r="F113" s="626">
        <v>421</v>
      </c>
      <c r="G113" s="626">
        <v>436</v>
      </c>
      <c r="H113" s="626">
        <v>444</v>
      </c>
      <c r="I113" s="626">
        <v>446</v>
      </c>
      <c r="J113" s="1286">
        <v>455</v>
      </c>
      <c r="K113" s="626"/>
      <c r="L113" s="626"/>
      <c r="M113" s="626"/>
      <c r="N113" s="627">
        <f t="shared" si="1"/>
        <v>425</v>
      </c>
    </row>
    <row r="114" spans="1:14" x14ac:dyDescent="0.2">
      <c r="A114" s="624" t="s">
        <v>326</v>
      </c>
      <c r="B114" s="398">
        <v>2212</v>
      </c>
      <c r="C114" s="398">
        <v>2229</v>
      </c>
      <c r="D114" s="625">
        <v>2214</v>
      </c>
      <c r="E114" s="625">
        <v>2206</v>
      </c>
      <c r="F114" s="626">
        <v>2265</v>
      </c>
      <c r="G114" s="626">
        <v>2270</v>
      </c>
      <c r="H114" s="626">
        <v>2268</v>
      </c>
      <c r="I114" s="626">
        <v>2252</v>
      </c>
      <c r="J114" s="1286">
        <v>2248</v>
      </c>
      <c r="K114" s="626"/>
      <c r="L114" s="626"/>
      <c r="M114" s="626"/>
      <c r="N114" s="627">
        <f t="shared" si="1"/>
        <v>2240.4444444444443</v>
      </c>
    </row>
    <row r="115" spans="1:14" x14ac:dyDescent="0.2">
      <c r="A115" s="624" t="s">
        <v>327</v>
      </c>
      <c r="B115" s="398">
        <v>19487</v>
      </c>
      <c r="C115" s="398">
        <v>19788</v>
      </c>
      <c r="D115" s="625">
        <v>19859</v>
      </c>
      <c r="E115" s="625">
        <v>19727</v>
      </c>
      <c r="F115" s="626">
        <v>20482</v>
      </c>
      <c r="G115" s="626">
        <v>20885</v>
      </c>
      <c r="H115" s="626">
        <v>20879</v>
      </c>
      <c r="I115" s="626">
        <v>20838</v>
      </c>
      <c r="J115" s="1286">
        <v>20816</v>
      </c>
      <c r="K115" s="626"/>
      <c r="L115" s="626"/>
      <c r="M115" s="626"/>
      <c r="N115" s="627">
        <f t="shared" si="1"/>
        <v>20306.777777777777</v>
      </c>
    </row>
    <row r="116" spans="1:14" x14ac:dyDescent="0.2">
      <c r="A116" s="624" t="s">
        <v>328</v>
      </c>
      <c r="B116" s="398">
        <v>8701</v>
      </c>
      <c r="C116" s="398">
        <v>8805</v>
      </c>
      <c r="D116" s="625">
        <v>8980</v>
      </c>
      <c r="E116" s="625">
        <v>8770</v>
      </c>
      <c r="F116" s="626">
        <v>9201</v>
      </c>
      <c r="G116" s="626">
        <v>9234</v>
      </c>
      <c r="H116" s="626">
        <v>9415</v>
      </c>
      <c r="I116" s="626">
        <v>9242</v>
      </c>
      <c r="J116" s="1286">
        <v>9340</v>
      </c>
      <c r="K116" s="626"/>
      <c r="L116" s="626"/>
      <c r="M116" s="626"/>
      <c r="N116" s="627">
        <f t="shared" si="1"/>
        <v>9076.4444444444453</v>
      </c>
    </row>
    <row r="117" spans="1:14" x14ac:dyDescent="0.2">
      <c r="A117" s="624" t="s">
        <v>329</v>
      </c>
      <c r="B117" s="398">
        <v>2538</v>
      </c>
      <c r="C117" s="398">
        <v>2515</v>
      </c>
      <c r="D117" s="625">
        <v>2534</v>
      </c>
      <c r="E117" s="625">
        <v>2519</v>
      </c>
      <c r="F117" s="626">
        <v>2618</v>
      </c>
      <c r="G117" s="626">
        <v>2653</v>
      </c>
      <c r="H117" s="626">
        <v>2700</v>
      </c>
      <c r="I117" s="626">
        <v>2715</v>
      </c>
      <c r="J117" s="1286">
        <v>2724</v>
      </c>
      <c r="K117" s="626"/>
      <c r="L117" s="626"/>
      <c r="M117" s="626"/>
      <c r="N117" s="627">
        <f t="shared" si="1"/>
        <v>2612.8888888888887</v>
      </c>
    </row>
    <row r="118" spans="1:14" x14ac:dyDescent="0.2">
      <c r="A118" s="624" t="s">
        <v>330</v>
      </c>
      <c r="B118" s="398">
        <v>7884</v>
      </c>
      <c r="C118" s="398">
        <v>7947</v>
      </c>
      <c r="D118" s="625">
        <v>7961</v>
      </c>
      <c r="E118" s="625">
        <v>7833</v>
      </c>
      <c r="F118" s="626">
        <v>7713</v>
      </c>
      <c r="G118" s="626">
        <v>8420</v>
      </c>
      <c r="H118" s="626">
        <v>8589</v>
      </c>
      <c r="I118" s="626">
        <v>8686</v>
      </c>
      <c r="J118" s="1286">
        <v>8734</v>
      </c>
      <c r="K118" s="626"/>
      <c r="L118" s="626"/>
      <c r="M118" s="626"/>
      <c r="N118" s="627">
        <f t="shared" si="1"/>
        <v>8196.3333333333339</v>
      </c>
    </row>
    <row r="119" spans="1:14" x14ac:dyDescent="0.2">
      <c r="A119" s="624" t="s">
        <v>331</v>
      </c>
      <c r="B119" s="398">
        <v>4088</v>
      </c>
      <c r="C119" s="398">
        <v>4104</v>
      </c>
      <c r="D119" s="625">
        <v>4084</v>
      </c>
      <c r="E119" s="625">
        <v>4086</v>
      </c>
      <c r="F119" s="626">
        <v>4218</v>
      </c>
      <c r="G119" s="626">
        <v>4294</v>
      </c>
      <c r="H119" s="626">
        <v>4278</v>
      </c>
      <c r="I119" s="626">
        <v>4391</v>
      </c>
      <c r="J119" s="1286">
        <v>4410</v>
      </c>
      <c r="K119" s="626"/>
      <c r="L119" s="626"/>
      <c r="M119" s="626"/>
      <c r="N119" s="627">
        <f t="shared" si="1"/>
        <v>4217</v>
      </c>
    </row>
    <row r="120" spans="1:14" x14ac:dyDescent="0.2">
      <c r="A120" s="624" t="s">
        <v>332</v>
      </c>
      <c r="B120" s="398">
        <v>4753</v>
      </c>
      <c r="C120" s="398">
        <v>4810</v>
      </c>
      <c r="D120" s="625">
        <v>4834</v>
      </c>
      <c r="E120" s="625">
        <v>4783</v>
      </c>
      <c r="F120" s="626">
        <v>4908</v>
      </c>
      <c r="G120" s="626">
        <v>5022</v>
      </c>
      <c r="H120" s="626">
        <v>5055</v>
      </c>
      <c r="I120" s="626">
        <v>5048</v>
      </c>
      <c r="J120" s="1286">
        <v>5076</v>
      </c>
      <c r="K120" s="626"/>
      <c r="L120" s="626"/>
      <c r="M120" s="626"/>
      <c r="N120" s="627">
        <f t="shared" si="1"/>
        <v>4921</v>
      </c>
    </row>
    <row r="121" spans="1:14" x14ac:dyDescent="0.2">
      <c r="A121" s="624" t="s">
        <v>333</v>
      </c>
      <c r="B121" s="398">
        <v>8610</v>
      </c>
      <c r="C121" s="398">
        <v>8697</v>
      </c>
      <c r="D121" s="625">
        <v>8589</v>
      </c>
      <c r="E121" s="625">
        <v>8566</v>
      </c>
      <c r="F121" s="626">
        <v>8972</v>
      </c>
      <c r="G121" s="626">
        <v>9016</v>
      </c>
      <c r="H121" s="626">
        <v>9090</v>
      </c>
      <c r="I121" s="626">
        <v>9096</v>
      </c>
      <c r="J121" s="1286">
        <v>9133</v>
      </c>
      <c r="K121" s="626"/>
      <c r="L121" s="626"/>
      <c r="M121" s="626"/>
      <c r="N121" s="627">
        <f t="shared" si="1"/>
        <v>8863.2222222222226</v>
      </c>
    </row>
    <row r="122" spans="1:14" x14ac:dyDescent="0.2">
      <c r="A122" s="624" t="s">
        <v>334</v>
      </c>
      <c r="B122" s="398">
        <v>2499</v>
      </c>
      <c r="C122" s="398">
        <v>2507</v>
      </c>
      <c r="D122" s="625">
        <v>2513</v>
      </c>
      <c r="E122" s="625">
        <v>2493</v>
      </c>
      <c r="F122" s="626">
        <v>2542</v>
      </c>
      <c r="G122" s="626">
        <v>2507</v>
      </c>
      <c r="H122" s="626">
        <v>2561</v>
      </c>
      <c r="I122" s="626">
        <v>2583</v>
      </c>
      <c r="J122" s="1286">
        <v>2596</v>
      </c>
      <c r="K122" s="626"/>
      <c r="L122" s="626"/>
      <c r="M122" s="626"/>
      <c r="N122" s="627">
        <f t="shared" si="1"/>
        <v>2533.4444444444443</v>
      </c>
    </row>
    <row r="123" spans="1:14" x14ac:dyDescent="0.2">
      <c r="A123" s="624" t="s">
        <v>335</v>
      </c>
      <c r="B123" s="398">
        <v>5101</v>
      </c>
      <c r="C123" s="398">
        <v>5096</v>
      </c>
      <c r="D123" s="625">
        <v>5076</v>
      </c>
      <c r="E123" s="625">
        <v>5045</v>
      </c>
      <c r="F123" s="626">
        <v>5158</v>
      </c>
      <c r="G123" s="626">
        <v>5172</v>
      </c>
      <c r="H123" s="626">
        <v>5192</v>
      </c>
      <c r="I123" s="626">
        <v>5223</v>
      </c>
      <c r="J123" s="1286">
        <v>5250</v>
      </c>
      <c r="K123" s="626"/>
      <c r="L123" s="626"/>
      <c r="M123" s="626"/>
      <c r="N123" s="627">
        <f t="shared" si="1"/>
        <v>5145.8888888888887</v>
      </c>
    </row>
    <row r="124" spans="1:14" x14ac:dyDescent="0.2">
      <c r="A124" s="624" t="s">
        <v>336</v>
      </c>
      <c r="B124" s="398">
        <v>8864</v>
      </c>
      <c r="C124" s="398">
        <v>8951</v>
      </c>
      <c r="D124" s="625">
        <v>8914</v>
      </c>
      <c r="E124" s="625">
        <v>8861</v>
      </c>
      <c r="F124" s="626">
        <v>9134</v>
      </c>
      <c r="G124" s="626">
        <v>9132</v>
      </c>
      <c r="H124" s="626">
        <v>9231</v>
      </c>
      <c r="I124" s="626">
        <v>9204</v>
      </c>
      <c r="J124" s="1286">
        <v>9222</v>
      </c>
      <c r="K124" s="626"/>
      <c r="L124" s="626"/>
      <c r="M124" s="626"/>
      <c r="N124" s="627">
        <f t="shared" si="1"/>
        <v>9057</v>
      </c>
    </row>
    <row r="125" spans="1:14" x14ac:dyDescent="0.2">
      <c r="A125" s="624" t="s">
        <v>337</v>
      </c>
      <c r="B125" s="398">
        <v>2064</v>
      </c>
      <c r="C125" s="398">
        <v>2069</v>
      </c>
      <c r="D125" s="625">
        <v>2058</v>
      </c>
      <c r="E125" s="625">
        <v>2050</v>
      </c>
      <c r="F125" s="626">
        <v>2069</v>
      </c>
      <c r="G125" s="626">
        <v>2071</v>
      </c>
      <c r="H125" s="626">
        <v>2091</v>
      </c>
      <c r="I125" s="626">
        <v>2085</v>
      </c>
      <c r="J125" s="1286">
        <v>2078</v>
      </c>
      <c r="K125" s="626"/>
      <c r="L125" s="626"/>
      <c r="M125" s="626"/>
      <c r="N125" s="627">
        <f t="shared" si="1"/>
        <v>2070.5555555555557</v>
      </c>
    </row>
    <row r="126" spans="1:14" x14ac:dyDescent="0.2">
      <c r="A126" s="624" t="s">
        <v>338</v>
      </c>
      <c r="B126" s="398">
        <v>16413</v>
      </c>
      <c r="C126" s="398">
        <v>16606</v>
      </c>
      <c r="D126" s="625">
        <v>16594</v>
      </c>
      <c r="E126" s="625">
        <v>16568</v>
      </c>
      <c r="F126" s="626">
        <v>17044</v>
      </c>
      <c r="G126" s="626">
        <v>17127</v>
      </c>
      <c r="H126" s="626">
        <v>17123</v>
      </c>
      <c r="I126" s="626">
        <v>17187</v>
      </c>
      <c r="J126" s="1286">
        <v>17247</v>
      </c>
      <c r="K126" s="626"/>
      <c r="L126" s="626"/>
      <c r="M126" s="626"/>
      <c r="N126" s="627">
        <f t="shared" si="1"/>
        <v>16878.777777777777</v>
      </c>
    </row>
    <row r="127" spans="1:14" x14ac:dyDescent="0.2">
      <c r="A127" s="624" t="s">
        <v>339</v>
      </c>
      <c r="B127" s="398">
        <v>1289</v>
      </c>
      <c r="C127" s="398">
        <v>1307</v>
      </c>
      <c r="D127" s="625">
        <v>1308</v>
      </c>
      <c r="E127" s="625">
        <v>1291</v>
      </c>
      <c r="F127" s="626">
        <v>1300</v>
      </c>
      <c r="G127" s="626">
        <v>1277</v>
      </c>
      <c r="H127" s="626">
        <v>1303</v>
      </c>
      <c r="I127" s="626">
        <v>1282</v>
      </c>
      <c r="J127" s="1286">
        <v>1289</v>
      </c>
      <c r="K127" s="626"/>
      <c r="L127" s="626"/>
      <c r="M127" s="626"/>
      <c r="N127" s="627">
        <f t="shared" si="1"/>
        <v>1294</v>
      </c>
    </row>
    <row r="128" spans="1:14" x14ac:dyDescent="0.2">
      <c r="A128" s="624" t="s">
        <v>340</v>
      </c>
      <c r="B128" s="398">
        <v>1633</v>
      </c>
      <c r="C128" s="398">
        <v>1660</v>
      </c>
      <c r="D128" s="625">
        <v>1635</v>
      </c>
      <c r="E128" s="625">
        <v>1641</v>
      </c>
      <c r="F128" s="626">
        <v>1668</v>
      </c>
      <c r="G128" s="626">
        <v>1693</v>
      </c>
      <c r="H128" s="626">
        <v>1724</v>
      </c>
      <c r="I128" s="626">
        <v>1742</v>
      </c>
      <c r="J128" s="1286">
        <v>1743</v>
      </c>
      <c r="K128" s="626"/>
      <c r="L128" s="626"/>
      <c r="M128" s="626"/>
      <c r="N128" s="627">
        <f t="shared" si="1"/>
        <v>1682.1111111111111</v>
      </c>
    </row>
    <row r="129" spans="1:14" x14ac:dyDescent="0.2">
      <c r="A129" s="624" t="s">
        <v>341</v>
      </c>
      <c r="B129" s="398">
        <v>1250</v>
      </c>
      <c r="C129" s="398">
        <v>1252</v>
      </c>
      <c r="D129" s="625">
        <v>1223</v>
      </c>
      <c r="E129" s="625">
        <v>1219</v>
      </c>
      <c r="F129" s="626">
        <v>1229</v>
      </c>
      <c r="G129" s="626">
        <v>1199</v>
      </c>
      <c r="H129" s="626">
        <v>1212</v>
      </c>
      <c r="I129" s="626">
        <v>1219</v>
      </c>
      <c r="J129" s="1286">
        <v>1226</v>
      </c>
      <c r="K129" s="626"/>
      <c r="L129" s="626"/>
      <c r="M129" s="626"/>
      <c r="N129" s="627">
        <f t="shared" si="1"/>
        <v>1225.4444444444443</v>
      </c>
    </row>
    <row r="130" spans="1:14" x14ac:dyDescent="0.2">
      <c r="A130" s="624" t="s">
        <v>342</v>
      </c>
      <c r="B130" s="398">
        <v>15414</v>
      </c>
      <c r="C130" s="398">
        <v>15594</v>
      </c>
      <c r="D130" s="625">
        <v>15595</v>
      </c>
      <c r="E130" s="625">
        <v>15501</v>
      </c>
      <c r="F130" s="626">
        <v>16061</v>
      </c>
      <c r="G130" s="626">
        <v>16108</v>
      </c>
      <c r="H130" s="626">
        <v>16203</v>
      </c>
      <c r="I130" s="626">
        <v>16235</v>
      </c>
      <c r="J130" s="1286">
        <v>16326</v>
      </c>
      <c r="K130" s="626"/>
      <c r="L130" s="626"/>
      <c r="M130" s="626"/>
      <c r="N130" s="627">
        <f t="shared" si="1"/>
        <v>15893</v>
      </c>
    </row>
    <row r="131" spans="1:14" x14ac:dyDescent="0.2">
      <c r="A131" s="624" t="s">
        <v>343</v>
      </c>
      <c r="B131" s="398">
        <v>7437</v>
      </c>
      <c r="C131" s="398">
        <v>7519</v>
      </c>
      <c r="D131" s="625">
        <v>7533</v>
      </c>
      <c r="E131" s="625">
        <v>7482</v>
      </c>
      <c r="F131" s="626">
        <v>7692</v>
      </c>
      <c r="G131" s="626">
        <v>7658</v>
      </c>
      <c r="H131" s="626">
        <v>7724</v>
      </c>
      <c r="I131" s="626">
        <v>7659</v>
      </c>
      <c r="J131" s="1286">
        <v>7670</v>
      </c>
      <c r="K131" s="626"/>
      <c r="L131" s="626"/>
      <c r="M131" s="626"/>
      <c r="N131" s="627">
        <f t="shared" si="1"/>
        <v>7597.1111111111113</v>
      </c>
    </row>
    <row r="132" spans="1:14" x14ac:dyDescent="0.2">
      <c r="A132" s="624" t="s">
        <v>344</v>
      </c>
      <c r="B132" s="398">
        <v>7911</v>
      </c>
      <c r="C132" s="398">
        <v>7986</v>
      </c>
      <c r="D132" s="625">
        <v>7986</v>
      </c>
      <c r="E132" s="625">
        <v>7945</v>
      </c>
      <c r="F132" s="626">
        <v>8292</v>
      </c>
      <c r="G132" s="626">
        <v>8379</v>
      </c>
      <c r="H132" s="626">
        <v>8462</v>
      </c>
      <c r="I132" s="626">
        <v>8430</v>
      </c>
      <c r="J132" s="1286">
        <v>8463</v>
      </c>
      <c r="K132" s="626"/>
      <c r="L132" s="626"/>
      <c r="M132" s="626"/>
      <c r="N132" s="627">
        <f t="shared" si="1"/>
        <v>8206</v>
      </c>
    </row>
    <row r="133" spans="1:14" x14ac:dyDescent="0.2">
      <c r="A133" s="624" t="s">
        <v>345</v>
      </c>
      <c r="B133" s="398">
        <v>6770</v>
      </c>
      <c r="C133" s="398">
        <v>6810</v>
      </c>
      <c r="D133" s="625">
        <v>6801</v>
      </c>
      <c r="E133" s="625">
        <v>6773</v>
      </c>
      <c r="F133" s="626">
        <v>6963</v>
      </c>
      <c r="G133" s="626">
        <v>6982</v>
      </c>
      <c r="H133" s="626">
        <v>6925</v>
      </c>
      <c r="I133" s="626">
        <v>6868</v>
      </c>
      <c r="J133" s="1286">
        <v>6845</v>
      </c>
      <c r="K133" s="626"/>
      <c r="L133" s="626"/>
      <c r="M133" s="626"/>
      <c r="N133" s="627">
        <f t="shared" si="1"/>
        <v>6859.666666666667</v>
      </c>
    </row>
    <row r="134" spans="1:14" x14ac:dyDescent="0.2">
      <c r="A134" s="624" t="s">
        <v>346</v>
      </c>
      <c r="B134" s="398">
        <v>8241</v>
      </c>
      <c r="C134" s="398">
        <v>8301</v>
      </c>
      <c r="D134" s="625">
        <v>8304</v>
      </c>
      <c r="E134" s="625">
        <v>8216</v>
      </c>
      <c r="F134" s="626">
        <v>8639</v>
      </c>
      <c r="G134" s="626">
        <v>8671</v>
      </c>
      <c r="H134" s="626">
        <v>8650</v>
      </c>
      <c r="I134" s="626">
        <v>8723</v>
      </c>
      <c r="J134" s="1286">
        <v>8772</v>
      </c>
      <c r="K134" s="626"/>
      <c r="L134" s="626"/>
      <c r="M134" s="626"/>
      <c r="N134" s="627">
        <f t="shared" si="1"/>
        <v>8501.8888888888887</v>
      </c>
    </row>
    <row r="135" spans="1:14" x14ac:dyDescent="0.2">
      <c r="A135" s="624" t="s">
        <v>347</v>
      </c>
      <c r="B135" s="398">
        <v>1870</v>
      </c>
      <c r="C135" s="398">
        <v>1897</v>
      </c>
      <c r="D135" s="625">
        <v>1877</v>
      </c>
      <c r="E135" s="625">
        <v>1872</v>
      </c>
      <c r="F135" s="626">
        <v>1905</v>
      </c>
      <c r="G135" s="626">
        <v>1929</v>
      </c>
      <c r="H135" s="626">
        <v>1933</v>
      </c>
      <c r="I135" s="626">
        <v>1920</v>
      </c>
      <c r="J135" s="1286">
        <v>1915</v>
      </c>
      <c r="K135" s="626"/>
      <c r="L135" s="626"/>
      <c r="M135" s="626"/>
      <c r="N135" s="627">
        <f t="shared" ref="N135:N198" si="2">AVERAGE(B135:M135)</f>
        <v>1902</v>
      </c>
    </row>
    <row r="136" spans="1:14" x14ac:dyDescent="0.2">
      <c r="A136" s="624" t="s">
        <v>348</v>
      </c>
      <c r="B136" s="398">
        <v>1696</v>
      </c>
      <c r="C136" s="398">
        <v>1713</v>
      </c>
      <c r="D136" s="625">
        <v>1668</v>
      </c>
      <c r="E136" s="625">
        <v>1660</v>
      </c>
      <c r="F136" s="626">
        <v>1706</v>
      </c>
      <c r="G136" s="626">
        <v>1732</v>
      </c>
      <c r="H136" s="626">
        <v>1757</v>
      </c>
      <c r="I136" s="626">
        <v>1762</v>
      </c>
      <c r="J136" s="1286">
        <v>1777</v>
      </c>
      <c r="K136" s="626"/>
      <c r="L136" s="626"/>
      <c r="M136" s="626"/>
      <c r="N136" s="627">
        <f t="shared" si="2"/>
        <v>1719</v>
      </c>
    </row>
    <row r="137" spans="1:14" x14ac:dyDescent="0.2">
      <c r="A137" s="624" t="s">
        <v>349</v>
      </c>
      <c r="B137" s="398">
        <v>1738</v>
      </c>
      <c r="C137" s="398">
        <v>1742</v>
      </c>
      <c r="D137" s="625">
        <v>1736</v>
      </c>
      <c r="E137" s="625">
        <v>1742</v>
      </c>
      <c r="F137" s="626">
        <v>1773</v>
      </c>
      <c r="G137" s="626">
        <v>1787</v>
      </c>
      <c r="H137" s="626">
        <v>1787</v>
      </c>
      <c r="I137" s="626">
        <v>1791</v>
      </c>
      <c r="J137" s="1286">
        <v>1796</v>
      </c>
      <c r="K137" s="626"/>
      <c r="L137" s="626"/>
      <c r="M137" s="626"/>
      <c r="N137" s="627">
        <f t="shared" si="2"/>
        <v>1765.7777777777778</v>
      </c>
    </row>
    <row r="138" spans="1:14" x14ac:dyDescent="0.2">
      <c r="A138" s="624" t="s">
        <v>350</v>
      </c>
      <c r="B138" s="398">
        <v>2163</v>
      </c>
      <c r="C138" s="398">
        <v>2173</v>
      </c>
      <c r="D138" s="625">
        <v>2178</v>
      </c>
      <c r="E138" s="625">
        <v>2168</v>
      </c>
      <c r="F138" s="626">
        <v>2196</v>
      </c>
      <c r="G138" s="626">
        <v>2196</v>
      </c>
      <c r="H138" s="626">
        <v>2229</v>
      </c>
      <c r="I138" s="626">
        <v>2232</v>
      </c>
      <c r="J138" s="1286">
        <v>2231</v>
      </c>
      <c r="K138" s="626"/>
      <c r="L138" s="626"/>
      <c r="M138" s="626"/>
      <c r="N138" s="627">
        <f t="shared" si="2"/>
        <v>2196.2222222222222</v>
      </c>
    </row>
    <row r="139" spans="1:14" x14ac:dyDescent="0.2">
      <c r="A139" s="624" t="s">
        <v>351</v>
      </c>
      <c r="B139" s="398">
        <v>4808</v>
      </c>
      <c r="C139" s="398">
        <v>4900</v>
      </c>
      <c r="D139" s="625">
        <v>4884</v>
      </c>
      <c r="E139" s="625">
        <v>4823</v>
      </c>
      <c r="F139" s="626">
        <v>4952</v>
      </c>
      <c r="G139" s="626">
        <v>4947</v>
      </c>
      <c r="H139" s="626">
        <v>5022</v>
      </c>
      <c r="I139" s="626">
        <v>5038</v>
      </c>
      <c r="J139" s="1286">
        <v>5023</v>
      </c>
      <c r="K139" s="626"/>
      <c r="L139" s="626"/>
      <c r="M139" s="626"/>
      <c r="N139" s="627">
        <f t="shared" si="2"/>
        <v>4933</v>
      </c>
    </row>
    <row r="140" spans="1:14" x14ac:dyDescent="0.2">
      <c r="A140" s="624" t="s">
        <v>352</v>
      </c>
      <c r="B140" s="398">
        <v>2979</v>
      </c>
      <c r="C140" s="398">
        <v>2985</v>
      </c>
      <c r="D140" s="625">
        <v>2972</v>
      </c>
      <c r="E140" s="625">
        <v>2940</v>
      </c>
      <c r="F140" s="626">
        <v>3020</v>
      </c>
      <c r="G140" s="626">
        <v>3042</v>
      </c>
      <c r="H140" s="626">
        <v>3082</v>
      </c>
      <c r="I140" s="626">
        <v>3075</v>
      </c>
      <c r="J140" s="1286">
        <v>3090</v>
      </c>
      <c r="K140" s="626"/>
      <c r="L140" s="626"/>
      <c r="M140" s="626"/>
      <c r="N140" s="627">
        <f t="shared" si="2"/>
        <v>3020.5555555555557</v>
      </c>
    </row>
    <row r="141" spans="1:14" x14ac:dyDescent="0.2">
      <c r="A141" s="624" t="s">
        <v>353</v>
      </c>
      <c r="B141" s="398">
        <v>2858</v>
      </c>
      <c r="C141" s="398">
        <v>2878</v>
      </c>
      <c r="D141" s="625">
        <v>2877</v>
      </c>
      <c r="E141" s="625">
        <v>2857</v>
      </c>
      <c r="F141" s="626">
        <v>2924</v>
      </c>
      <c r="G141" s="626">
        <v>2949</v>
      </c>
      <c r="H141" s="626">
        <v>2961</v>
      </c>
      <c r="I141" s="626">
        <v>2956</v>
      </c>
      <c r="J141" s="1286">
        <v>2954</v>
      </c>
      <c r="K141" s="626"/>
      <c r="L141" s="626"/>
      <c r="M141" s="626"/>
      <c r="N141" s="627">
        <f t="shared" si="2"/>
        <v>2912.6666666666665</v>
      </c>
    </row>
    <row r="142" spans="1:14" x14ac:dyDescent="0.2">
      <c r="A142" s="624" t="s">
        <v>354</v>
      </c>
      <c r="B142" s="398">
        <v>2688</v>
      </c>
      <c r="C142" s="398">
        <v>2700</v>
      </c>
      <c r="D142" s="625">
        <v>2685</v>
      </c>
      <c r="E142" s="625">
        <v>2669</v>
      </c>
      <c r="F142" s="626">
        <v>2655</v>
      </c>
      <c r="G142" s="626">
        <v>2665</v>
      </c>
      <c r="H142" s="626">
        <v>2686</v>
      </c>
      <c r="I142" s="626">
        <v>2709</v>
      </c>
      <c r="J142" s="1286">
        <v>2670</v>
      </c>
      <c r="K142" s="626"/>
      <c r="L142" s="626"/>
      <c r="M142" s="626"/>
      <c r="N142" s="627">
        <f t="shared" si="2"/>
        <v>2680.7777777777778</v>
      </c>
    </row>
    <row r="143" spans="1:14" x14ac:dyDescent="0.2">
      <c r="A143" s="624" t="s">
        <v>355</v>
      </c>
      <c r="B143" s="398">
        <v>10079</v>
      </c>
      <c r="C143" s="398">
        <v>10133</v>
      </c>
      <c r="D143" s="625">
        <v>10150</v>
      </c>
      <c r="E143" s="625">
        <v>10132</v>
      </c>
      <c r="F143" s="626">
        <v>10373</v>
      </c>
      <c r="G143" s="626">
        <v>10404</v>
      </c>
      <c r="H143" s="626">
        <v>10450</v>
      </c>
      <c r="I143" s="626">
        <v>10448</v>
      </c>
      <c r="J143" s="1286">
        <v>10520</v>
      </c>
      <c r="K143" s="626"/>
      <c r="L143" s="626"/>
      <c r="M143" s="626"/>
      <c r="N143" s="627">
        <f t="shared" si="2"/>
        <v>10298.777777777777</v>
      </c>
    </row>
    <row r="144" spans="1:14" x14ac:dyDescent="0.2">
      <c r="A144" s="624" t="s">
        <v>356</v>
      </c>
      <c r="B144" s="398">
        <v>7976</v>
      </c>
      <c r="C144" s="398">
        <v>8033</v>
      </c>
      <c r="D144" s="625">
        <v>8053</v>
      </c>
      <c r="E144" s="625">
        <v>8000</v>
      </c>
      <c r="F144" s="626">
        <v>8216</v>
      </c>
      <c r="G144" s="626">
        <v>8353</v>
      </c>
      <c r="H144" s="626">
        <v>8383</v>
      </c>
      <c r="I144" s="626">
        <v>8475</v>
      </c>
      <c r="J144" s="1286">
        <v>8509</v>
      </c>
      <c r="K144" s="626"/>
      <c r="L144" s="626"/>
      <c r="M144" s="626"/>
      <c r="N144" s="627">
        <f t="shared" si="2"/>
        <v>8222</v>
      </c>
    </row>
    <row r="145" spans="1:14" x14ac:dyDescent="0.2">
      <c r="A145" s="624" t="s">
        <v>357</v>
      </c>
      <c r="B145" s="398">
        <v>2036</v>
      </c>
      <c r="C145" s="398">
        <v>2052</v>
      </c>
      <c r="D145" s="625">
        <v>2046</v>
      </c>
      <c r="E145" s="625">
        <v>2062</v>
      </c>
      <c r="F145" s="626">
        <v>2147</v>
      </c>
      <c r="G145" s="626">
        <v>2178</v>
      </c>
      <c r="H145" s="626">
        <v>2189</v>
      </c>
      <c r="I145" s="626">
        <v>2204</v>
      </c>
      <c r="J145" s="1286">
        <v>2209</v>
      </c>
      <c r="K145" s="626"/>
      <c r="L145" s="626"/>
      <c r="M145" s="626"/>
      <c r="N145" s="627">
        <f t="shared" si="2"/>
        <v>2124.7777777777778</v>
      </c>
    </row>
    <row r="146" spans="1:14" x14ac:dyDescent="0.2">
      <c r="A146" s="624" t="s">
        <v>358</v>
      </c>
      <c r="B146" s="398">
        <v>22214</v>
      </c>
      <c r="C146" s="398">
        <v>22506</v>
      </c>
      <c r="D146" s="625">
        <v>22519</v>
      </c>
      <c r="E146" s="625">
        <v>22359</v>
      </c>
      <c r="F146" s="626">
        <v>23046</v>
      </c>
      <c r="G146" s="626">
        <v>23225</v>
      </c>
      <c r="H146" s="626">
        <v>23300</v>
      </c>
      <c r="I146" s="626">
        <v>23363</v>
      </c>
      <c r="J146" s="1286">
        <v>23494</v>
      </c>
      <c r="K146" s="626"/>
      <c r="L146" s="626"/>
      <c r="M146" s="626"/>
      <c r="N146" s="627">
        <f t="shared" si="2"/>
        <v>22891.777777777777</v>
      </c>
    </row>
    <row r="147" spans="1:14" x14ac:dyDescent="0.2">
      <c r="A147" s="624" t="s">
        <v>359</v>
      </c>
      <c r="B147" s="398">
        <v>4260</v>
      </c>
      <c r="C147" s="398">
        <v>4316</v>
      </c>
      <c r="D147" s="625">
        <v>4302</v>
      </c>
      <c r="E147" s="625">
        <v>4306</v>
      </c>
      <c r="F147" s="626">
        <v>4454</v>
      </c>
      <c r="G147" s="626">
        <v>4425</v>
      </c>
      <c r="H147" s="626">
        <v>4450</v>
      </c>
      <c r="I147" s="626">
        <v>4455</v>
      </c>
      <c r="J147" s="1286">
        <v>4429</v>
      </c>
      <c r="K147" s="626"/>
      <c r="L147" s="626"/>
      <c r="M147" s="626"/>
      <c r="N147" s="627">
        <f t="shared" si="2"/>
        <v>4377.4444444444443</v>
      </c>
    </row>
    <row r="148" spans="1:14" x14ac:dyDescent="0.2">
      <c r="A148" s="624" t="s">
        <v>360</v>
      </c>
      <c r="B148" s="398">
        <v>835</v>
      </c>
      <c r="C148" s="398">
        <v>838</v>
      </c>
      <c r="D148" s="625">
        <v>834</v>
      </c>
      <c r="E148" s="625">
        <v>824</v>
      </c>
      <c r="F148" s="626">
        <v>835</v>
      </c>
      <c r="G148" s="626">
        <v>821</v>
      </c>
      <c r="H148" s="626">
        <v>814</v>
      </c>
      <c r="I148" s="626">
        <v>824</v>
      </c>
      <c r="J148" s="1286">
        <v>827</v>
      </c>
      <c r="K148" s="626"/>
      <c r="L148" s="626"/>
      <c r="M148" s="626"/>
      <c r="N148" s="627">
        <f t="shared" si="2"/>
        <v>828</v>
      </c>
    </row>
    <row r="149" spans="1:14" x14ac:dyDescent="0.2">
      <c r="A149" s="624" t="s">
        <v>361</v>
      </c>
      <c r="B149" s="398">
        <v>3351</v>
      </c>
      <c r="C149" s="398">
        <v>3384</v>
      </c>
      <c r="D149" s="625">
        <v>3379</v>
      </c>
      <c r="E149" s="625">
        <v>3358</v>
      </c>
      <c r="F149" s="626">
        <v>3495</v>
      </c>
      <c r="G149" s="626">
        <v>3518</v>
      </c>
      <c r="H149" s="626">
        <v>3506</v>
      </c>
      <c r="I149" s="626">
        <v>3470</v>
      </c>
      <c r="J149" s="1286">
        <v>3511</v>
      </c>
      <c r="K149" s="626"/>
      <c r="L149" s="626"/>
      <c r="M149" s="626"/>
      <c r="N149" s="627">
        <f t="shared" si="2"/>
        <v>3441.3333333333335</v>
      </c>
    </row>
    <row r="150" spans="1:14" x14ac:dyDescent="0.2">
      <c r="A150" s="624" t="s">
        <v>362</v>
      </c>
      <c r="B150" s="398">
        <v>4220</v>
      </c>
      <c r="C150" s="398">
        <v>4257</v>
      </c>
      <c r="D150" s="625">
        <v>4283</v>
      </c>
      <c r="E150" s="625">
        <v>4261</v>
      </c>
      <c r="F150" s="626">
        <v>4376</v>
      </c>
      <c r="G150" s="626">
        <v>4396</v>
      </c>
      <c r="H150" s="626">
        <v>4433</v>
      </c>
      <c r="I150" s="626">
        <v>4461</v>
      </c>
      <c r="J150" s="1286">
        <v>4465</v>
      </c>
      <c r="K150" s="626"/>
      <c r="L150" s="626"/>
      <c r="M150" s="626"/>
      <c r="N150" s="627">
        <f t="shared" si="2"/>
        <v>4350.2222222222226</v>
      </c>
    </row>
    <row r="151" spans="1:14" x14ac:dyDescent="0.2">
      <c r="A151" s="624" t="s">
        <v>363</v>
      </c>
      <c r="B151" s="398">
        <v>2794</v>
      </c>
      <c r="C151" s="398">
        <v>2841</v>
      </c>
      <c r="D151" s="625">
        <v>2838</v>
      </c>
      <c r="E151" s="625">
        <v>2754</v>
      </c>
      <c r="F151" s="626">
        <v>2740</v>
      </c>
      <c r="G151" s="626">
        <v>2900</v>
      </c>
      <c r="H151" s="626">
        <v>2935</v>
      </c>
      <c r="I151" s="626">
        <v>2953</v>
      </c>
      <c r="J151" s="1286">
        <v>2976</v>
      </c>
      <c r="K151" s="626"/>
      <c r="L151" s="626"/>
      <c r="M151" s="626"/>
      <c r="N151" s="627">
        <f t="shared" si="2"/>
        <v>2859</v>
      </c>
    </row>
    <row r="152" spans="1:14" x14ac:dyDescent="0.2">
      <c r="A152" s="624" t="s">
        <v>364</v>
      </c>
      <c r="B152" s="398">
        <v>986</v>
      </c>
      <c r="C152" s="398">
        <v>990</v>
      </c>
      <c r="D152" s="625">
        <v>991</v>
      </c>
      <c r="E152" s="625">
        <v>991</v>
      </c>
      <c r="F152" s="626">
        <v>1044</v>
      </c>
      <c r="G152" s="626">
        <v>984</v>
      </c>
      <c r="H152" s="626">
        <v>994</v>
      </c>
      <c r="I152" s="626">
        <v>1000</v>
      </c>
      <c r="J152" s="1286">
        <v>996</v>
      </c>
      <c r="K152" s="626"/>
      <c r="L152" s="626"/>
      <c r="M152" s="626"/>
      <c r="N152" s="627">
        <f t="shared" si="2"/>
        <v>997.33333333333337</v>
      </c>
    </row>
    <row r="153" spans="1:14" x14ac:dyDescent="0.2">
      <c r="A153" s="624" t="s">
        <v>365</v>
      </c>
      <c r="B153" s="398">
        <v>7279</v>
      </c>
      <c r="C153" s="398">
        <v>7326</v>
      </c>
      <c r="D153" s="625">
        <v>7370</v>
      </c>
      <c r="E153" s="625">
        <v>7310</v>
      </c>
      <c r="F153" s="626">
        <v>7476</v>
      </c>
      <c r="G153" s="626">
        <v>7457</v>
      </c>
      <c r="H153" s="626">
        <v>7571</v>
      </c>
      <c r="I153" s="626">
        <v>7606</v>
      </c>
      <c r="J153" s="1286">
        <v>7637</v>
      </c>
      <c r="K153" s="626"/>
      <c r="L153" s="626"/>
      <c r="M153" s="626"/>
      <c r="N153" s="627">
        <f t="shared" si="2"/>
        <v>7448</v>
      </c>
    </row>
    <row r="154" spans="1:14" x14ac:dyDescent="0.2">
      <c r="A154" s="624" t="s">
        <v>366</v>
      </c>
      <c r="B154" s="398">
        <v>4003</v>
      </c>
      <c r="C154" s="398">
        <v>4019</v>
      </c>
      <c r="D154" s="625">
        <v>4015</v>
      </c>
      <c r="E154" s="625">
        <v>3991</v>
      </c>
      <c r="F154" s="626">
        <v>4109</v>
      </c>
      <c r="G154" s="626">
        <v>4119</v>
      </c>
      <c r="H154" s="626">
        <v>4174</v>
      </c>
      <c r="I154" s="626">
        <v>4217</v>
      </c>
      <c r="J154" s="1286">
        <v>4232</v>
      </c>
      <c r="K154" s="626"/>
      <c r="L154" s="626"/>
      <c r="M154" s="626"/>
      <c r="N154" s="627">
        <f t="shared" si="2"/>
        <v>4097.666666666667</v>
      </c>
    </row>
    <row r="155" spans="1:14" x14ac:dyDescent="0.2">
      <c r="A155" s="624" t="s">
        <v>367</v>
      </c>
      <c r="B155" s="398">
        <v>5534</v>
      </c>
      <c r="C155" s="398">
        <v>5588</v>
      </c>
      <c r="D155" s="625">
        <v>5567</v>
      </c>
      <c r="E155" s="625">
        <v>5512</v>
      </c>
      <c r="F155" s="626">
        <v>5750</v>
      </c>
      <c r="G155" s="626">
        <v>5754</v>
      </c>
      <c r="H155" s="626">
        <v>5813</v>
      </c>
      <c r="I155" s="626">
        <v>5772</v>
      </c>
      <c r="J155" s="1286">
        <v>5820</v>
      </c>
      <c r="K155" s="626"/>
      <c r="L155" s="626"/>
      <c r="M155" s="626"/>
      <c r="N155" s="627">
        <f t="shared" si="2"/>
        <v>5678.8888888888887</v>
      </c>
    </row>
    <row r="156" spans="1:14" x14ac:dyDescent="0.2">
      <c r="A156" s="624" t="s">
        <v>368</v>
      </c>
      <c r="B156" s="398">
        <v>9087</v>
      </c>
      <c r="C156" s="398">
        <v>9158</v>
      </c>
      <c r="D156" s="625">
        <v>9140</v>
      </c>
      <c r="E156" s="625">
        <v>9035</v>
      </c>
      <c r="F156" s="626">
        <v>9293</v>
      </c>
      <c r="G156" s="626">
        <v>9278</v>
      </c>
      <c r="H156" s="626">
        <v>9438</v>
      </c>
      <c r="I156" s="626">
        <v>9466</v>
      </c>
      <c r="J156" s="1286">
        <v>9526</v>
      </c>
      <c r="K156" s="626"/>
      <c r="L156" s="626"/>
      <c r="M156" s="626"/>
      <c r="N156" s="627">
        <f t="shared" si="2"/>
        <v>9269</v>
      </c>
    </row>
    <row r="157" spans="1:14" x14ac:dyDescent="0.2">
      <c r="A157" s="624" t="s">
        <v>369</v>
      </c>
      <c r="B157" s="398">
        <v>7902</v>
      </c>
      <c r="C157" s="398">
        <v>7993</v>
      </c>
      <c r="D157" s="625">
        <v>8000</v>
      </c>
      <c r="E157" s="625">
        <v>7865</v>
      </c>
      <c r="F157" s="626">
        <v>8178</v>
      </c>
      <c r="G157" s="626">
        <v>8231</v>
      </c>
      <c r="H157" s="626">
        <v>8235</v>
      </c>
      <c r="I157" s="626">
        <v>8284</v>
      </c>
      <c r="J157" s="1286">
        <v>8251</v>
      </c>
      <c r="K157" s="626"/>
      <c r="L157" s="626"/>
      <c r="M157" s="626"/>
      <c r="N157" s="627">
        <f t="shared" si="2"/>
        <v>8104.333333333333</v>
      </c>
    </row>
    <row r="158" spans="1:14" x14ac:dyDescent="0.2">
      <c r="A158" s="624" t="s">
        <v>370</v>
      </c>
      <c r="B158" s="398">
        <v>21824</v>
      </c>
      <c r="C158" s="398">
        <v>22081</v>
      </c>
      <c r="D158" s="625">
        <v>21985</v>
      </c>
      <c r="E158" s="625">
        <v>21680</v>
      </c>
      <c r="F158" s="626">
        <v>22238</v>
      </c>
      <c r="G158" s="626">
        <v>22342</v>
      </c>
      <c r="H158" s="626">
        <v>22286</v>
      </c>
      <c r="I158" s="626">
        <v>22186</v>
      </c>
      <c r="J158" s="1286">
        <v>22045</v>
      </c>
      <c r="K158" s="626"/>
      <c r="L158" s="626"/>
      <c r="M158" s="626"/>
      <c r="N158" s="627">
        <f t="shared" si="2"/>
        <v>22074.111111111109</v>
      </c>
    </row>
    <row r="159" spans="1:14" x14ac:dyDescent="0.2">
      <c r="A159" s="624" t="s">
        <v>371</v>
      </c>
      <c r="B159" s="398">
        <v>4922</v>
      </c>
      <c r="C159" s="398">
        <v>4962</v>
      </c>
      <c r="D159" s="625">
        <v>4937</v>
      </c>
      <c r="E159" s="625">
        <v>4888</v>
      </c>
      <c r="F159" s="626">
        <v>5100</v>
      </c>
      <c r="G159" s="626">
        <v>5090</v>
      </c>
      <c r="H159" s="626">
        <v>5157</v>
      </c>
      <c r="I159" s="626">
        <v>5148</v>
      </c>
      <c r="J159" s="1286">
        <v>5146</v>
      </c>
      <c r="K159" s="626"/>
      <c r="L159" s="626"/>
      <c r="M159" s="626"/>
      <c r="N159" s="627">
        <f t="shared" si="2"/>
        <v>5038.8888888888887</v>
      </c>
    </row>
    <row r="160" spans="1:14" x14ac:dyDescent="0.2">
      <c r="A160" s="624" t="s">
        <v>372</v>
      </c>
      <c r="B160" s="398">
        <v>1195</v>
      </c>
      <c r="C160" s="398">
        <v>1202</v>
      </c>
      <c r="D160" s="625">
        <v>1190</v>
      </c>
      <c r="E160" s="625">
        <v>1176</v>
      </c>
      <c r="F160" s="626">
        <v>1209</v>
      </c>
      <c r="G160" s="626">
        <v>1210</v>
      </c>
      <c r="H160" s="626">
        <v>1209</v>
      </c>
      <c r="I160" s="626">
        <v>1212</v>
      </c>
      <c r="J160" s="1286">
        <v>1218</v>
      </c>
      <c r="K160" s="626"/>
      <c r="L160" s="626"/>
      <c r="M160" s="626"/>
      <c r="N160" s="627">
        <f t="shared" si="2"/>
        <v>1202.3333333333333</v>
      </c>
    </row>
    <row r="161" spans="1:14" x14ac:dyDescent="0.2">
      <c r="A161" s="624" t="s">
        <v>373</v>
      </c>
      <c r="B161" s="398">
        <v>2937</v>
      </c>
      <c r="C161" s="398">
        <v>2962</v>
      </c>
      <c r="D161" s="625">
        <v>2974</v>
      </c>
      <c r="E161" s="625">
        <v>2937</v>
      </c>
      <c r="F161" s="626">
        <v>3012</v>
      </c>
      <c r="G161" s="626">
        <v>3029</v>
      </c>
      <c r="H161" s="626">
        <v>3009</v>
      </c>
      <c r="I161" s="626">
        <v>3023</v>
      </c>
      <c r="J161" s="1286">
        <v>3030</v>
      </c>
      <c r="K161" s="626"/>
      <c r="L161" s="626"/>
      <c r="M161" s="626"/>
      <c r="N161" s="627">
        <f t="shared" si="2"/>
        <v>2990.3333333333335</v>
      </c>
    </row>
    <row r="162" spans="1:14" x14ac:dyDescent="0.2">
      <c r="A162" s="624" t="s">
        <v>374</v>
      </c>
      <c r="B162" s="398">
        <v>6608</v>
      </c>
      <c r="C162" s="398">
        <v>6659</v>
      </c>
      <c r="D162" s="625">
        <v>6642</v>
      </c>
      <c r="E162" s="625">
        <v>6593</v>
      </c>
      <c r="F162" s="626">
        <v>6748</v>
      </c>
      <c r="G162" s="626">
        <v>6734</v>
      </c>
      <c r="H162" s="626">
        <v>6750</v>
      </c>
      <c r="I162" s="626">
        <v>6806</v>
      </c>
      <c r="J162" s="1286">
        <v>6860</v>
      </c>
      <c r="K162" s="626"/>
      <c r="L162" s="626"/>
      <c r="M162" s="626"/>
      <c r="N162" s="627">
        <f t="shared" si="2"/>
        <v>6711.1111111111113</v>
      </c>
    </row>
    <row r="163" spans="1:14" x14ac:dyDescent="0.2">
      <c r="A163" s="624" t="s">
        <v>375</v>
      </c>
      <c r="B163" s="398">
        <v>13640</v>
      </c>
      <c r="C163" s="398">
        <v>13826</v>
      </c>
      <c r="D163" s="625">
        <v>13878</v>
      </c>
      <c r="E163" s="625">
        <v>13725</v>
      </c>
      <c r="F163" s="626">
        <v>14240</v>
      </c>
      <c r="G163" s="626">
        <v>14444</v>
      </c>
      <c r="H163" s="626">
        <v>14533</v>
      </c>
      <c r="I163" s="626">
        <v>14552</v>
      </c>
      <c r="J163" s="1286">
        <v>14609</v>
      </c>
      <c r="K163" s="626"/>
      <c r="L163" s="626"/>
      <c r="M163" s="626"/>
      <c r="N163" s="627">
        <f t="shared" si="2"/>
        <v>14160.777777777777</v>
      </c>
    </row>
    <row r="164" spans="1:14" x14ac:dyDescent="0.2">
      <c r="A164" s="624" t="s">
        <v>376</v>
      </c>
      <c r="B164" s="398">
        <v>1554</v>
      </c>
      <c r="C164" s="398">
        <v>1586</v>
      </c>
      <c r="D164" s="625">
        <v>1583</v>
      </c>
      <c r="E164" s="625">
        <v>1555</v>
      </c>
      <c r="F164" s="626">
        <v>1641</v>
      </c>
      <c r="G164" s="626">
        <v>1621</v>
      </c>
      <c r="H164" s="626">
        <v>1626</v>
      </c>
      <c r="I164" s="626">
        <v>1616</v>
      </c>
      <c r="J164" s="1286">
        <v>1616</v>
      </c>
      <c r="K164" s="626"/>
      <c r="L164" s="626"/>
      <c r="M164" s="626"/>
      <c r="N164" s="627">
        <f t="shared" si="2"/>
        <v>1599.7777777777778</v>
      </c>
    </row>
    <row r="165" spans="1:14" x14ac:dyDescent="0.2">
      <c r="A165" s="624" t="s">
        <v>377</v>
      </c>
      <c r="B165" s="398">
        <v>18153</v>
      </c>
      <c r="C165" s="398">
        <v>18331</v>
      </c>
      <c r="D165" s="625">
        <v>18288</v>
      </c>
      <c r="E165" s="625">
        <v>18140</v>
      </c>
      <c r="F165" s="626">
        <v>19046</v>
      </c>
      <c r="G165" s="626">
        <v>19199</v>
      </c>
      <c r="H165" s="626">
        <v>19238</v>
      </c>
      <c r="I165" s="626">
        <v>19344</v>
      </c>
      <c r="J165" s="1286">
        <v>19453</v>
      </c>
      <c r="K165" s="626"/>
      <c r="L165" s="626"/>
      <c r="M165" s="626"/>
      <c r="N165" s="627">
        <f t="shared" si="2"/>
        <v>18799.111111111109</v>
      </c>
    </row>
    <row r="166" spans="1:14" x14ac:dyDescent="0.2">
      <c r="A166" s="624" t="s">
        <v>378</v>
      </c>
      <c r="B166" s="398">
        <v>5823</v>
      </c>
      <c r="C166" s="398">
        <v>5859</v>
      </c>
      <c r="D166" s="625">
        <v>5849</v>
      </c>
      <c r="E166" s="625">
        <v>5795</v>
      </c>
      <c r="F166" s="626">
        <v>6033</v>
      </c>
      <c r="G166" s="626">
        <v>6081</v>
      </c>
      <c r="H166" s="626">
        <v>6092</v>
      </c>
      <c r="I166" s="626">
        <v>6080</v>
      </c>
      <c r="J166" s="1286">
        <v>6147</v>
      </c>
      <c r="K166" s="626"/>
      <c r="L166" s="626"/>
      <c r="M166" s="626"/>
      <c r="N166" s="627">
        <f t="shared" si="2"/>
        <v>5973.2222222222226</v>
      </c>
    </row>
    <row r="167" spans="1:14" x14ac:dyDescent="0.2">
      <c r="A167" s="624" t="s">
        <v>379</v>
      </c>
      <c r="B167" s="398">
        <v>3271</v>
      </c>
      <c r="C167" s="398">
        <v>3302</v>
      </c>
      <c r="D167" s="625">
        <v>3260</v>
      </c>
      <c r="E167" s="625">
        <v>3234</v>
      </c>
      <c r="F167" s="626">
        <v>3309</v>
      </c>
      <c r="G167" s="626">
        <v>3312</v>
      </c>
      <c r="H167" s="626">
        <v>3339</v>
      </c>
      <c r="I167" s="626">
        <v>3342</v>
      </c>
      <c r="J167" s="1286">
        <v>3341</v>
      </c>
      <c r="K167" s="626"/>
      <c r="L167" s="626"/>
      <c r="M167" s="626"/>
      <c r="N167" s="627">
        <f t="shared" si="2"/>
        <v>3301.1111111111113</v>
      </c>
    </row>
    <row r="168" spans="1:14" x14ac:dyDescent="0.2">
      <c r="A168" s="624" t="s">
        <v>380</v>
      </c>
      <c r="B168" s="398">
        <v>2121</v>
      </c>
      <c r="C168" s="398">
        <v>2102</v>
      </c>
      <c r="D168" s="625">
        <v>2085</v>
      </c>
      <c r="E168" s="625">
        <v>2072</v>
      </c>
      <c r="F168" s="626">
        <v>2152</v>
      </c>
      <c r="G168" s="626">
        <v>2163</v>
      </c>
      <c r="H168" s="626">
        <v>2187</v>
      </c>
      <c r="I168" s="626">
        <v>2163</v>
      </c>
      <c r="J168" s="1286">
        <v>2164</v>
      </c>
      <c r="K168" s="626"/>
      <c r="L168" s="626"/>
      <c r="M168" s="626"/>
      <c r="N168" s="627">
        <f t="shared" si="2"/>
        <v>2134.3333333333335</v>
      </c>
    </row>
    <row r="169" spans="1:14" x14ac:dyDescent="0.2">
      <c r="A169" s="624" t="s">
        <v>381</v>
      </c>
      <c r="B169" s="398">
        <v>9438</v>
      </c>
      <c r="C169" s="398">
        <v>9467</v>
      </c>
      <c r="D169" s="625">
        <v>9573</v>
      </c>
      <c r="E169" s="625">
        <v>9425</v>
      </c>
      <c r="F169" s="626">
        <v>9800</v>
      </c>
      <c r="G169" s="626">
        <v>9912</v>
      </c>
      <c r="H169" s="626">
        <v>9904</v>
      </c>
      <c r="I169" s="626">
        <v>9836</v>
      </c>
      <c r="J169" s="1286">
        <v>9941</v>
      </c>
      <c r="K169" s="626"/>
      <c r="L169" s="626"/>
      <c r="M169" s="626"/>
      <c r="N169" s="627">
        <f t="shared" si="2"/>
        <v>9699.5555555555547</v>
      </c>
    </row>
    <row r="170" spans="1:14" x14ac:dyDescent="0.2">
      <c r="A170" s="624" t="s">
        <v>382</v>
      </c>
      <c r="B170" s="398">
        <v>4840</v>
      </c>
      <c r="C170" s="398">
        <v>4903</v>
      </c>
      <c r="D170" s="625">
        <v>4881</v>
      </c>
      <c r="E170" s="625">
        <v>4819</v>
      </c>
      <c r="F170" s="626">
        <v>5046</v>
      </c>
      <c r="G170" s="626">
        <v>5099</v>
      </c>
      <c r="H170" s="626">
        <v>5081</v>
      </c>
      <c r="I170" s="626">
        <v>5082</v>
      </c>
      <c r="J170" s="1286">
        <v>5085</v>
      </c>
      <c r="K170" s="626"/>
      <c r="L170" s="626"/>
      <c r="M170" s="626"/>
      <c r="N170" s="627">
        <f t="shared" si="2"/>
        <v>4981.7777777777774</v>
      </c>
    </row>
    <row r="171" spans="1:14" x14ac:dyDescent="0.2">
      <c r="A171" s="624" t="s">
        <v>383</v>
      </c>
      <c r="B171" s="398">
        <v>4578</v>
      </c>
      <c r="C171" s="398">
        <v>4542</v>
      </c>
      <c r="D171" s="625">
        <v>4541</v>
      </c>
      <c r="E171" s="625">
        <v>4526</v>
      </c>
      <c r="F171" s="626">
        <v>4640</v>
      </c>
      <c r="G171" s="626">
        <v>4713</v>
      </c>
      <c r="H171" s="626">
        <v>4724</v>
      </c>
      <c r="I171" s="626">
        <v>4727</v>
      </c>
      <c r="J171" s="1286">
        <v>4735</v>
      </c>
      <c r="K171" s="626"/>
      <c r="L171" s="626"/>
      <c r="M171" s="626"/>
      <c r="N171" s="627">
        <f t="shared" si="2"/>
        <v>4636.2222222222226</v>
      </c>
    </row>
    <row r="172" spans="1:14" x14ac:dyDescent="0.2">
      <c r="A172" s="624" t="s">
        <v>384</v>
      </c>
      <c r="B172" s="398">
        <v>6291</v>
      </c>
      <c r="C172" s="398">
        <v>6351</v>
      </c>
      <c r="D172" s="625">
        <v>6280</v>
      </c>
      <c r="E172" s="625">
        <v>6085</v>
      </c>
      <c r="F172" s="626">
        <v>6286</v>
      </c>
      <c r="G172" s="626">
        <v>6255</v>
      </c>
      <c r="H172" s="626">
        <v>6129</v>
      </c>
      <c r="I172" s="626">
        <v>6133</v>
      </c>
      <c r="J172" s="1286">
        <v>6167</v>
      </c>
      <c r="K172" s="626"/>
      <c r="L172" s="626"/>
      <c r="M172" s="626"/>
      <c r="N172" s="627">
        <f t="shared" si="2"/>
        <v>6219.666666666667</v>
      </c>
    </row>
    <row r="173" spans="1:14" x14ac:dyDescent="0.2">
      <c r="A173" s="624" t="s">
        <v>385</v>
      </c>
      <c r="B173" s="398">
        <v>5939</v>
      </c>
      <c r="C173" s="398">
        <v>5993</v>
      </c>
      <c r="D173" s="625">
        <v>6011</v>
      </c>
      <c r="E173" s="625">
        <v>5902</v>
      </c>
      <c r="F173" s="626">
        <v>6149</v>
      </c>
      <c r="G173" s="626">
        <v>6106</v>
      </c>
      <c r="H173" s="626">
        <v>6185</v>
      </c>
      <c r="I173" s="626">
        <v>6193</v>
      </c>
      <c r="J173" s="1286">
        <v>6272</v>
      </c>
      <c r="K173" s="626"/>
      <c r="L173" s="626"/>
      <c r="M173" s="626"/>
      <c r="N173" s="627">
        <f t="shared" si="2"/>
        <v>6083.333333333333</v>
      </c>
    </row>
    <row r="174" spans="1:14" x14ac:dyDescent="0.2">
      <c r="A174" s="624" t="s">
        <v>386</v>
      </c>
      <c r="B174" s="398">
        <v>29189</v>
      </c>
      <c r="C174" s="398">
        <v>29520</v>
      </c>
      <c r="D174" s="625">
        <v>29437</v>
      </c>
      <c r="E174" s="625">
        <v>29047</v>
      </c>
      <c r="F174" s="626">
        <v>30448</v>
      </c>
      <c r="G174" s="626">
        <v>30698</v>
      </c>
      <c r="H174" s="626">
        <v>30843</v>
      </c>
      <c r="I174" s="626">
        <v>31040</v>
      </c>
      <c r="J174" s="1286">
        <v>31018</v>
      </c>
      <c r="K174" s="626"/>
      <c r="L174" s="626"/>
      <c r="M174" s="626"/>
      <c r="N174" s="627">
        <f t="shared" si="2"/>
        <v>30137.777777777777</v>
      </c>
    </row>
    <row r="175" spans="1:14" x14ac:dyDescent="0.2">
      <c r="A175" s="624" t="s">
        <v>387</v>
      </c>
      <c r="B175" s="398">
        <v>9153</v>
      </c>
      <c r="C175" s="398">
        <v>9218</v>
      </c>
      <c r="D175" s="625">
        <v>9228</v>
      </c>
      <c r="E175" s="625">
        <v>9178</v>
      </c>
      <c r="F175" s="626">
        <v>9490</v>
      </c>
      <c r="G175" s="626">
        <v>9428</v>
      </c>
      <c r="H175" s="626">
        <v>9309</v>
      </c>
      <c r="I175" s="626">
        <v>9248</v>
      </c>
      <c r="J175" s="1286">
        <v>9296</v>
      </c>
      <c r="K175" s="626"/>
      <c r="L175" s="626"/>
      <c r="M175" s="626"/>
      <c r="N175" s="627">
        <f t="shared" si="2"/>
        <v>9283.1111111111113</v>
      </c>
    </row>
    <row r="176" spans="1:14" x14ac:dyDescent="0.2">
      <c r="A176" s="628" t="s">
        <v>388</v>
      </c>
      <c r="B176" s="398">
        <v>6410</v>
      </c>
      <c r="C176" s="398">
        <v>6501</v>
      </c>
      <c r="D176" s="625">
        <v>6475</v>
      </c>
      <c r="E176" s="625">
        <v>6351</v>
      </c>
      <c r="F176" s="626">
        <v>6627</v>
      </c>
      <c r="G176" s="626">
        <v>6635</v>
      </c>
      <c r="H176" s="626">
        <v>6730</v>
      </c>
      <c r="I176" s="626">
        <v>6736</v>
      </c>
      <c r="J176" s="1286">
        <v>6732</v>
      </c>
      <c r="K176" s="626"/>
      <c r="L176" s="626"/>
      <c r="M176" s="626"/>
      <c r="N176" s="627">
        <f t="shared" si="2"/>
        <v>6577.4444444444443</v>
      </c>
    </row>
    <row r="177" spans="1:14" x14ac:dyDescent="0.2">
      <c r="A177" s="624" t="s">
        <v>389</v>
      </c>
      <c r="B177" s="398">
        <v>5755</v>
      </c>
      <c r="C177" s="398">
        <v>5787</v>
      </c>
      <c r="D177" s="625">
        <v>5809</v>
      </c>
      <c r="E177" s="625">
        <v>5707</v>
      </c>
      <c r="F177" s="626">
        <v>5877</v>
      </c>
      <c r="G177" s="626">
        <v>5949</v>
      </c>
      <c r="H177" s="626">
        <v>6000</v>
      </c>
      <c r="I177" s="626">
        <v>6041</v>
      </c>
      <c r="J177" s="1286">
        <v>6041</v>
      </c>
      <c r="K177" s="626"/>
      <c r="L177" s="626"/>
      <c r="M177" s="626"/>
      <c r="N177" s="627">
        <f t="shared" si="2"/>
        <v>5885.1111111111113</v>
      </c>
    </row>
    <row r="178" spans="1:14" x14ac:dyDescent="0.2">
      <c r="A178" s="624" t="s">
        <v>390</v>
      </c>
      <c r="B178" s="398">
        <v>2416</v>
      </c>
      <c r="C178" s="398">
        <v>2451</v>
      </c>
      <c r="D178" s="625">
        <v>2475</v>
      </c>
      <c r="E178" s="625">
        <v>2457</v>
      </c>
      <c r="F178" s="626">
        <v>2551</v>
      </c>
      <c r="G178" s="626">
        <v>2568</v>
      </c>
      <c r="H178" s="626">
        <v>2585</v>
      </c>
      <c r="I178" s="626">
        <v>2593</v>
      </c>
      <c r="J178" s="1286">
        <v>2573</v>
      </c>
      <c r="K178" s="626"/>
      <c r="L178" s="626"/>
      <c r="M178" s="626"/>
      <c r="N178" s="627">
        <f t="shared" si="2"/>
        <v>2518.7777777777778</v>
      </c>
    </row>
    <row r="179" spans="1:14" x14ac:dyDescent="0.2">
      <c r="A179" s="624" t="s">
        <v>391</v>
      </c>
      <c r="B179" s="398">
        <v>1137</v>
      </c>
      <c r="C179" s="398">
        <v>1165</v>
      </c>
      <c r="D179" s="625">
        <v>1184</v>
      </c>
      <c r="E179" s="625">
        <v>1154</v>
      </c>
      <c r="F179" s="626">
        <v>1174</v>
      </c>
      <c r="G179" s="626">
        <v>1181</v>
      </c>
      <c r="H179" s="626">
        <v>1203</v>
      </c>
      <c r="I179" s="626">
        <v>1186</v>
      </c>
      <c r="J179" s="1286">
        <v>1202</v>
      </c>
      <c r="K179" s="626"/>
      <c r="L179" s="626"/>
      <c r="M179" s="626"/>
      <c r="N179" s="627">
        <f t="shared" si="2"/>
        <v>1176.2222222222222</v>
      </c>
    </row>
    <row r="180" spans="1:14" x14ac:dyDescent="0.2">
      <c r="A180" s="628" t="s">
        <v>392</v>
      </c>
      <c r="B180" s="398">
        <v>2654</v>
      </c>
      <c r="C180" s="398">
        <v>2698</v>
      </c>
      <c r="D180" s="625">
        <v>2684</v>
      </c>
      <c r="E180" s="625">
        <v>2615</v>
      </c>
      <c r="F180" s="626">
        <v>2701</v>
      </c>
      <c r="G180" s="626">
        <v>2700</v>
      </c>
      <c r="H180" s="626">
        <v>2715</v>
      </c>
      <c r="I180" s="626">
        <v>2700</v>
      </c>
      <c r="J180" s="1286">
        <v>2699</v>
      </c>
      <c r="K180" s="626"/>
      <c r="L180" s="626"/>
      <c r="M180" s="626"/>
      <c r="N180" s="627">
        <f t="shared" si="2"/>
        <v>2685.1111111111113</v>
      </c>
    </row>
    <row r="181" spans="1:14" x14ac:dyDescent="0.2">
      <c r="A181" s="624" t="s">
        <v>393</v>
      </c>
      <c r="B181" s="398">
        <v>2159</v>
      </c>
      <c r="C181" s="398">
        <v>2151</v>
      </c>
      <c r="D181" s="625">
        <v>2149</v>
      </c>
      <c r="E181" s="625">
        <v>2120</v>
      </c>
      <c r="F181" s="626">
        <v>2177</v>
      </c>
      <c r="G181" s="626">
        <v>2196</v>
      </c>
      <c r="H181" s="626">
        <v>2212</v>
      </c>
      <c r="I181" s="626">
        <v>2234</v>
      </c>
      <c r="J181" s="1286">
        <v>2238</v>
      </c>
      <c r="K181" s="626"/>
      <c r="L181" s="626"/>
      <c r="M181" s="626"/>
      <c r="N181" s="627">
        <f t="shared" si="2"/>
        <v>2181.7777777777778</v>
      </c>
    </row>
    <row r="182" spans="1:14" x14ac:dyDescent="0.2">
      <c r="A182" s="624" t="s">
        <v>394</v>
      </c>
      <c r="B182" s="398">
        <v>7962</v>
      </c>
      <c r="C182" s="398">
        <v>8019</v>
      </c>
      <c r="D182" s="625">
        <v>8018</v>
      </c>
      <c r="E182" s="625">
        <v>7940</v>
      </c>
      <c r="F182" s="626">
        <v>8232</v>
      </c>
      <c r="G182" s="626">
        <v>8268</v>
      </c>
      <c r="H182" s="626">
        <v>8316</v>
      </c>
      <c r="I182" s="626">
        <v>8345</v>
      </c>
      <c r="J182" s="1286">
        <v>8358</v>
      </c>
      <c r="K182" s="626"/>
      <c r="L182" s="626"/>
      <c r="M182" s="626"/>
      <c r="N182" s="627">
        <f t="shared" si="2"/>
        <v>8162</v>
      </c>
    </row>
    <row r="183" spans="1:14" x14ac:dyDescent="0.2">
      <c r="A183" s="624" t="s">
        <v>395</v>
      </c>
      <c r="B183" s="398">
        <v>2480</v>
      </c>
      <c r="C183" s="398">
        <v>2475</v>
      </c>
      <c r="D183" s="625">
        <v>2468</v>
      </c>
      <c r="E183" s="625">
        <v>2434</v>
      </c>
      <c r="F183" s="626">
        <v>2512</v>
      </c>
      <c r="G183" s="626">
        <v>2505</v>
      </c>
      <c r="H183" s="626">
        <v>2529</v>
      </c>
      <c r="I183" s="626">
        <v>2522</v>
      </c>
      <c r="J183" s="1286">
        <v>2513</v>
      </c>
      <c r="K183" s="626"/>
      <c r="L183" s="626"/>
      <c r="M183" s="626"/>
      <c r="N183" s="627">
        <f t="shared" si="2"/>
        <v>2493.1111111111113</v>
      </c>
    </row>
    <row r="184" spans="1:14" x14ac:dyDescent="0.2">
      <c r="A184" s="624" t="s">
        <v>396</v>
      </c>
      <c r="B184" s="398">
        <v>1134</v>
      </c>
      <c r="C184" s="398">
        <v>1137</v>
      </c>
      <c r="D184" s="625">
        <v>1150</v>
      </c>
      <c r="E184" s="625">
        <v>1110</v>
      </c>
      <c r="F184" s="626">
        <v>1110</v>
      </c>
      <c r="G184" s="626">
        <v>1119</v>
      </c>
      <c r="H184" s="626">
        <v>1132</v>
      </c>
      <c r="I184" s="626">
        <v>1136</v>
      </c>
      <c r="J184" s="1286">
        <v>1155</v>
      </c>
      <c r="K184" s="626"/>
      <c r="L184" s="626"/>
      <c r="M184" s="626"/>
      <c r="N184" s="627">
        <f t="shared" si="2"/>
        <v>1131.4444444444443</v>
      </c>
    </row>
    <row r="185" spans="1:14" x14ac:dyDescent="0.2">
      <c r="A185" s="624" t="s">
        <v>397</v>
      </c>
      <c r="B185" s="398">
        <v>857</v>
      </c>
      <c r="C185" s="398">
        <v>872</v>
      </c>
      <c r="D185" s="625">
        <v>879</v>
      </c>
      <c r="E185" s="625">
        <v>866</v>
      </c>
      <c r="F185" s="626">
        <v>911</v>
      </c>
      <c r="G185" s="626">
        <v>926</v>
      </c>
      <c r="H185" s="626">
        <v>937</v>
      </c>
      <c r="I185" s="626">
        <v>937</v>
      </c>
      <c r="J185" s="1286">
        <v>935</v>
      </c>
      <c r="K185" s="626"/>
      <c r="L185" s="626"/>
      <c r="M185" s="626"/>
      <c r="N185" s="627">
        <f t="shared" si="2"/>
        <v>902.22222222222217</v>
      </c>
    </row>
    <row r="186" spans="1:14" x14ac:dyDescent="0.2">
      <c r="A186" s="624" t="s">
        <v>398</v>
      </c>
      <c r="B186" s="398">
        <v>2186</v>
      </c>
      <c r="C186" s="398">
        <v>2246</v>
      </c>
      <c r="D186" s="625">
        <v>2243</v>
      </c>
      <c r="E186" s="625">
        <v>2216</v>
      </c>
      <c r="F186" s="626">
        <v>2308</v>
      </c>
      <c r="G186" s="626">
        <v>2336</v>
      </c>
      <c r="H186" s="626">
        <v>2390</v>
      </c>
      <c r="I186" s="626">
        <v>2386</v>
      </c>
      <c r="J186" s="1286">
        <v>2406</v>
      </c>
      <c r="K186" s="626"/>
      <c r="L186" s="626"/>
      <c r="M186" s="626"/>
      <c r="N186" s="627">
        <f t="shared" si="2"/>
        <v>2301.8888888888887</v>
      </c>
    </row>
    <row r="187" spans="1:14" x14ac:dyDescent="0.2">
      <c r="A187" s="624" t="s">
        <v>399</v>
      </c>
      <c r="B187" s="398">
        <v>3307</v>
      </c>
      <c r="C187" s="398">
        <v>3337</v>
      </c>
      <c r="D187" s="625">
        <v>3345</v>
      </c>
      <c r="E187" s="625">
        <v>3296</v>
      </c>
      <c r="F187" s="626">
        <v>3396</v>
      </c>
      <c r="G187" s="626">
        <v>3374</v>
      </c>
      <c r="H187" s="626">
        <v>3382</v>
      </c>
      <c r="I187" s="626">
        <v>3419</v>
      </c>
      <c r="J187" s="1286">
        <v>3414</v>
      </c>
      <c r="K187" s="626"/>
      <c r="L187" s="626"/>
      <c r="M187" s="626"/>
      <c r="N187" s="627">
        <f t="shared" si="2"/>
        <v>3363.3333333333335</v>
      </c>
    </row>
    <row r="188" spans="1:14" x14ac:dyDescent="0.2">
      <c r="A188" s="624" t="s">
        <v>400</v>
      </c>
      <c r="B188" s="398">
        <v>2129</v>
      </c>
      <c r="C188" s="398">
        <v>2108</v>
      </c>
      <c r="D188" s="625">
        <v>2144</v>
      </c>
      <c r="E188" s="625">
        <v>2086</v>
      </c>
      <c r="F188" s="626">
        <v>2135</v>
      </c>
      <c r="G188" s="626">
        <v>2144</v>
      </c>
      <c r="H188" s="626">
        <v>2149</v>
      </c>
      <c r="I188" s="626">
        <v>2155</v>
      </c>
      <c r="J188" s="1286">
        <v>2155</v>
      </c>
      <c r="K188" s="626"/>
      <c r="L188" s="626"/>
      <c r="M188" s="626"/>
      <c r="N188" s="627">
        <f t="shared" si="2"/>
        <v>2133.8888888888887</v>
      </c>
    </row>
    <row r="189" spans="1:14" x14ac:dyDescent="0.2">
      <c r="A189" s="624" t="s">
        <v>401</v>
      </c>
      <c r="B189" s="398">
        <v>1005</v>
      </c>
      <c r="C189" s="398">
        <v>1001</v>
      </c>
      <c r="D189" s="625">
        <v>1006</v>
      </c>
      <c r="E189" s="625">
        <v>987</v>
      </c>
      <c r="F189" s="626">
        <v>1016</v>
      </c>
      <c r="G189" s="626">
        <v>1020</v>
      </c>
      <c r="H189" s="626">
        <v>1031</v>
      </c>
      <c r="I189" s="626">
        <v>1015</v>
      </c>
      <c r="J189" s="1286">
        <v>1043</v>
      </c>
      <c r="K189" s="626"/>
      <c r="L189" s="626"/>
      <c r="M189" s="626"/>
      <c r="N189" s="627">
        <f t="shared" si="2"/>
        <v>1013.7777777777778</v>
      </c>
    </row>
    <row r="190" spans="1:14" x14ac:dyDescent="0.2">
      <c r="A190" s="624" t="s">
        <v>402</v>
      </c>
      <c r="B190" s="398">
        <v>10909</v>
      </c>
      <c r="C190" s="398">
        <v>10894</v>
      </c>
      <c r="D190" s="625">
        <v>10895</v>
      </c>
      <c r="E190" s="625">
        <v>10803</v>
      </c>
      <c r="F190" s="626">
        <v>11037</v>
      </c>
      <c r="G190" s="626">
        <v>10980</v>
      </c>
      <c r="H190" s="626">
        <v>11118</v>
      </c>
      <c r="I190" s="626">
        <v>11086</v>
      </c>
      <c r="J190" s="1286">
        <v>11229</v>
      </c>
      <c r="K190" s="626"/>
      <c r="L190" s="626"/>
      <c r="M190" s="626"/>
      <c r="N190" s="627">
        <f t="shared" si="2"/>
        <v>10994.555555555555</v>
      </c>
    </row>
    <row r="191" spans="1:14" x14ac:dyDescent="0.2">
      <c r="A191" s="624" t="s">
        <v>403</v>
      </c>
      <c r="B191" s="398">
        <v>1116</v>
      </c>
      <c r="C191" s="398">
        <v>1123</v>
      </c>
      <c r="D191" s="625">
        <v>1136</v>
      </c>
      <c r="E191" s="625">
        <v>1120</v>
      </c>
      <c r="F191" s="626">
        <v>1119</v>
      </c>
      <c r="G191" s="626">
        <v>1128</v>
      </c>
      <c r="H191" s="626">
        <v>1131</v>
      </c>
      <c r="I191" s="626">
        <v>1142</v>
      </c>
      <c r="J191" s="1286">
        <v>1160</v>
      </c>
      <c r="K191" s="626"/>
      <c r="L191" s="626"/>
      <c r="M191" s="626"/>
      <c r="N191" s="627">
        <f t="shared" si="2"/>
        <v>1130.5555555555557</v>
      </c>
    </row>
    <row r="192" spans="1:14" x14ac:dyDescent="0.2">
      <c r="A192" s="624" t="s">
        <v>404</v>
      </c>
      <c r="B192" s="398">
        <v>3849</v>
      </c>
      <c r="C192" s="398">
        <v>3899</v>
      </c>
      <c r="D192" s="625">
        <v>3866</v>
      </c>
      <c r="E192" s="625">
        <v>3829</v>
      </c>
      <c r="F192" s="626">
        <v>3922</v>
      </c>
      <c r="G192" s="626">
        <v>3924</v>
      </c>
      <c r="H192" s="626">
        <v>3952</v>
      </c>
      <c r="I192" s="626">
        <v>3928</v>
      </c>
      <c r="J192" s="1286">
        <v>3942</v>
      </c>
      <c r="K192" s="626"/>
      <c r="L192" s="626"/>
      <c r="M192" s="626"/>
      <c r="N192" s="627">
        <f t="shared" si="2"/>
        <v>3901.2222222222222</v>
      </c>
    </row>
    <row r="193" spans="1:14" x14ac:dyDescent="0.2">
      <c r="A193" s="624" t="s">
        <v>405</v>
      </c>
      <c r="B193" s="398">
        <v>2624</v>
      </c>
      <c r="C193" s="398">
        <v>2615</v>
      </c>
      <c r="D193" s="625">
        <v>2624</v>
      </c>
      <c r="E193" s="625">
        <v>2599</v>
      </c>
      <c r="F193" s="626">
        <v>2576</v>
      </c>
      <c r="G193" s="626">
        <v>2569</v>
      </c>
      <c r="H193" s="626">
        <v>2573</v>
      </c>
      <c r="I193" s="626">
        <v>2592</v>
      </c>
      <c r="J193" s="1286">
        <v>2591</v>
      </c>
      <c r="K193" s="626"/>
      <c r="L193" s="626"/>
      <c r="M193" s="626"/>
      <c r="N193" s="627">
        <f t="shared" si="2"/>
        <v>2595.8888888888887</v>
      </c>
    </row>
    <row r="194" spans="1:14" x14ac:dyDescent="0.2">
      <c r="A194" s="624" t="s">
        <v>406</v>
      </c>
      <c r="B194" s="398">
        <v>13670</v>
      </c>
      <c r="C194" s="398">
        <v>13815</v>
      </c>
      <c r="D194" s="625">
        <v>14006</v>
      </c>
      <c r="E194" s="625">
        <v>13569</v>
      </c>
      <c r="F194" s="626">
        <v>14010</v>
      </c>
      <c r="G194" s="626">
        <v>14050</v>
      </c>
      <c r="H194" s="626">
        <v>13989</v>
      </c>
      <c r="I194" s="626">
        <v>13569</v>
      </c>
      <c r="J194" s="1286">
        <v>13269</v>
      </c>
      <c r="K194" s="626"/>
      <c r="L194" s="626"/>
      <c r="M194" s="626"/>
      <c r="N194" s="627">
        <f t="shared" si="2"/>
        <v>13771.888888888889</v>
      </c>
    </row>
    <row r="195" spans="1:14" x14ac:dyDescent="0.2">
      <c r="A195" s="624" t="s">
        <v>407</v>
      </c>
      <c r="B195" s="398">
        <v>943</v>
      </c>
      <c r="C195" s="398">
        <v>942</v>
      </c>
      <c r="D195" s="625">
        <v>932</v>
      </c>
      <c r="E195" s="625">
        <v>916</v>
      </c>
      <c r="F195" s="626">
        <v>946</v>
      </c>
      <c r="G195" s="626">
        <v>944</v>
      </c>
      <c r="H195" s="626">
        <v>947</v>
      </c>
      <c r="I195" s="626">
        <v>950</v>
      </c>
      <c r="J195" s="1286">
        <v>966</v>
      </c>
      <c r="K195" s="626"/>
      <c r="L195" s="626"/>
      <c r="M195" s="626"/>
      <c r="N195" s="627">
        <f t="shared" si="2"/>
        <v>942.88888888888891</v>
      </c>
    </row>
    <row r="196" spans="1:14" x14ac:dyDescent="0.2">
      <c r="A196" s="624" t="s">
        <v>408</v>
      </c>
      <c r="B196" s="398">
        <v>2655</v>
      </c>
      <c r="C196" s="398">
        <v>2693</v>
      </c>
      <c r="D196" s="625">
        <v>2691</v>
      </c>
      <c r="E196" s="625">
        <v>2678</v>
      </c>
      <c r="F196" s="626">
        <v>2824</v>
      </c>
      <c r="G196" s="626">
        <v>2814</v>
      </c>
      <c r="H196" s="626">
        <v>2816</v>
      </c>
      <c r="I196" s="626">
        <v>2829</v>
      </c>
      <c r="J196" s="1286">
        <v>2852</v>
      </c>
      <c r="K196" s="626"/>
      <c r="L196" s="626"/>
      <c r="M196" s="626"/>
      <c r="N196" s="627">
        <f t="shared" si="2"/>
        <v>2761.3333333333335</v>
      </c>
    </row>
    <row r="197" spans="1:14" x14ac:dyDescent="0.2">
      <c r="A197" s="624" t="s">
        <v>409</v>
      </c>
      <c r="B197" s="398">
        <v>3606</v>
      </c>
      <c r="C197" s="398">
        <v>3644</v>
      </c>
      <c r="D197" s="625">
        <v>3622</v>
      </c>
      <c r="E197" s="625">
        <v>3543</v>
      </c>
      <c r="F197" s="626">
        <v>3648</v>
      </c>
      <c r="G197" s="626">
        <v>3709</v>
      </c>
      <c r="H197" s="626">
        <v>3712</v>
      </c>
      <c r="I197" s="626">
        <v>3751</v>
      </c>
      <c r="J197" s="1286">
        <v>3745</v>
      </c>
      <c r="K197" s="626"/>
      <c r="L197" s="626"/>
      <c r="M197" s="626"/>
      <c r="N197" s="627">
        <f t="shared" si="2"/>
        <v>3664.4444444444443</v>
      </c>
    </row>
    <row r="198" spans="1:14" x14ac:dyDescent="0.2">
      <c r="A198" s="624" t="s">
        <v>410</v>
      </c>
      <c r="B198" s="398">
        <v>13697</v>
      </c>
      <c r="C198" s="398">
        <v>13796</v>
      </c>
      <c r="D198" s="625">
        <v>13779</v>
      </c>
      <c r="E198" s="625">
        <v>13394</v>
      </c>
      <c r="F198" s="626">
        <v>13685</v>
      </c>
      <c r="G198" s="626">
        <v>13652</v>
      </c>
      <c r="H198" s="626">
        <v>13793</v>
      </c>
      <c r="I198" s="626">
        <v>13725</v>
      </c>
      <c r="J198" s="1286">
        <v>13731</v>
      </c>
      <c r="K198" s="626"/>
      <c r="L198" s="626"/>
      <c r="M198" s="626"/>
      <c r="N198" s="627">
        <f t="shared" si="2"/>
        <v>13694.666666666666</v>
      </c>
    </row>
    <row r="199" spans="1:14" x14ac:dyDescent="0.2">
      <c r="A199" s="624" t="s">
        <v>411</v>
      </c>
      <c r="B199" s="398">
        <v>3836</v>
      </c>
      <c r="C199" s="398">
        <v>3878</v>
      </c>
      <c r="D199" s="625">
        <v>3883</v>
      </c>
      <c r="E199" s="625">
        <v>3853</v>
      </c>
      <c r="F199" s="626">
        <v>4000</v>
      </c>
      <c r="G199" s="626">
        <v>4015</v>
      </c>
      <c r="H199" s="626">
        <v>4014</v>
      </c>
      <c r="I199" s="626">
        <v>4018</v>
      </c>
      <c r="J199" s="1286">
        <v>4057</v>
      </c>
      <c r="K199" s="626"/>
      <c r="L199" s="626"/>
      <c r="M199" s="626"/>
      <c r="N199" s="627">
        <f t="shared" ref="N199:N262" si="3">AVERAGE(B199:M199)</f>
        <v>3950.4444444444443</v>
      </c>
    </row>
    <row r="200" spans="1:14" x14ac:dyDescent="0.2">
      <c r="A200" s="624" t="s">
        <v>412</v>
      </c>
      <c r="B200" s="398">
        <v>7166</v>
      </c>
      <c r="C200" s="398">
        <v>7159</v>
      </c>
      <c r="D200" s="625">
        <v>7139</v>
      </c>
      <c r="E200" s="625">
        <v>7064</v>
      </c>
      <c r="F200" s="626">
        <v>7288</v>
      </c>
      <c r="G200" s="626">
        <v>7348</v>
      </c>
      <c r="H200" s="626">
        <v>7424</v>
      </c>
      <c r="I200" s="626">
        <v>7510</v>
      </c>
      <c r="J200" s="1286">
        <v>7438</v>
      </c>
      <c r="K200" s="626"/>
      <c r="L200" s="626"/>
      <c r="M200" s="626"/>
      <c r="N200" s="627">
        <f t="shared" si="3"/>
        <v>7281.7777777777774</v>
      </c>
    </row>
    <row r="201" spans="1:14" x14ac:dyDescent="0.2">
      <c r="A201" s="624" t="s">
        <v>413</v>
      </c>
      <c r="B201" s="398">
        <v>1095</v>
      </c>
      <c r="C201" s="398">
        <v>1092</v>
      </c>
      <c r="D201" s="625">
        <v>1087</v>
      </c>
      <c r="E201" s="625">
        <v>1068</v>
      </c>
      <c r="F201" s="626">
        <v>1078</v>
      </c>
      <c r="G201" s="626">
        <v>1068</v>
      </c>
      <c r="H201" s="626">
        <v>1105</v>
      </c>
      <c r="I201" s="626">
        <v>1112</v>
      </c>
      <c r="J201" s="1286">
        <v>1108</v>
      </c>
      <c r="K201" s="626"/>
      <c r="L201" s="626"/>
      <c r="M201" s="626"/>
      <c r="N201" s="627">
        <f t="shared" si="3"/>
        <v>1090.3333333333333</v>
      </c>
    </row>
    <row r="202" spans="1:14" x14ac:dyDescent="0.2">
      <c r="A202" s="624" t="s">
        <v>414</v>
      </c>
      <c r="B202" s="398">
        <v>3008</v>
      </c>
      <c r="C202" s="398">
        <v>3049</v>
      </c>
      <c r="D202" s="625">
        <v>3090</v>
      </c>
      <c r="E202" s="625">
        <v>3037</v>
      </c>
      <c r="F202" s="626">
        <v>3136</v>
      </c>
      <c r="G202" s="626">
        <v>3144</v>
      </c>
      <c r="H202" s="626">
        <v>3189</v>
      </c>
      <c r="I202" s="626">
        <v>3217</v>
      </c>
      <c r="J202" s="1286">
        <v>3215</v>
      </c>
      <c r="K202" s="626"/>
      <c r="L202" s="626"/>
      <c r="M202" s="626"/>
      <c r="N202" s="627">
        <f t="shared" si="3"/>
        <v>3120.5555555555557</v>
      </c>
    </row>
    <row r="203" spans="1:14" x14ac:dyDescent="0.2">
      <c r="A203" s="624" t="s">
        <v>415</v>
      </c>
      <c r="B203" s="398">
        <v>4232</v>
      </c>
      <c r="C203" s="398">
        <v>4386</v>
      </c>
      <c r="D203" s="625">
        <v>4413</v>
      </c>
      <c r="E203" s="625">
        <v>4335</v>
      </c>
      <c r="F203" s="626">
        <v>4435</v>
      </c>
      <c r="G203" s="626">
        <v>4453</v>
      </c>
      <c r="H203" s="626">
        <v>4460</v>
      </c>
      <c r="I203" s="626">
        <v>4477</v>
      </c>
      <c r="J203" s="1286">
        <v>4505</v>
      </c>
      <c r="K203" s="626"/>
      <c r="L203" s="626"/>
      <c r="M203" s="626"/>
      <c r="N203" s="627">
        <f t="shared" si="3"/>
        <v>4410.666666666667</v>
      </c>
    </row>
    <row r="204" spans="1:14" x14ac:dyDescent="0.2">
      <c r="A204" s="624" t="s">
        <v>416</v>
      </c>
      <c r="B204" s="398">
        <v>2846</v>
      </c>
      <c r="C204" s="398">
        <v>2867</v>
      </c>
      <c r="D204" s="625">
        <v>2887</v>
      </c>
      <c r="E204" s="625">
        <v>2844</v>
      </c>
      <c r="F204" s="626">
        <v>2937</v>
      </c>
      <c r="G204" s="626">
        <v>2934</v>
      </c>
      <c r="H204" s="626">
        <v>2965</v>
      </c>
      <c r="I204" s="626">
        <v>2944</v>
      </c>
      <c r="J204" s="1286">
        <v>2926</v>
      </c>
      <c r="K204" s="626"/>
      <c r="L204" s="626"/>
      <c r="M204" s="626"/>
      <c r="N204" s="627">
        <f t="shared" si="3"/>
        <v>2905.5555555555557</v>
      </c>
    </row>
    <row r="205" spans="1:14" x14ac:dyDescent="0.2">
      <c r="A205" s="624" t="s">
        <v>417</v>
      </c>
      <c r="B205" s="398">
        <v>8526</v>
      </c>
      <c r="C205" s="398">
        <v>8636</v>
      </c>
      <c r="D205" s="625">
        <v>8598</v>
      </c>
      <c r="E205" s="625">
        <v>8478</v>
      </c>
      <c r="F205" s="626">
        <v>8867</v>
      </c>
      <c r="G205" s="626">
        <v>8915</v>
      </c>
      <c r="H205" s="626">
        <v>8919</v>
      </c>
      <c r="I205" s="626">
        <v>8927</v>
      </c>
      <c r="J205" s="1286">
        <v>8840</v>
      </c>
      <c r="K205" s="626"/>
      <c r="L205" s="626"/>
      <c r="M205" s="626"/>
      <c r="N205" s="627">
        <f t="shared" si="3"/>
        <v>8745.1111111111113</v>
      </c>
    </row>
    <row r="206" spans="1:14" x14ac:dyDescent="0.2">
      <c r="A206" s="624" t="s">
        <v>418</v>
      </c>
      <c r="B206" s="398">
        <v>7375</v>
      </c>
      <c r="C206" s="398">
        <v>7432</v>
      </c>
      <c r="D206" s="625">
        <v>7456</v>
      </c>
      <c r="E206" s="625">
        <v>7393</v>
      </c>
      <c r="F206" s="626">
        <v>7614</v>
      </c>
      <c r="G206" s="626">
        <v>7596</v>
      </c>
      <c r="H206" s="626">
        <v>7680</v>
      </c>
      <c r="I206" s="626">
        <v>7684</v>
      </c>
      <c r="J206" s="1286">
        <v>7670</v>
      </c>
      <c r="K206" s="626"/>
      <c r="L206" s="626"/>
      <c r="M206" s="626"/>
      <c r="N206" s="627">
        <f t="shared" si="3"/>
        <v>7544.4444444444443</v>
      </c>
    </row>
    <row r="207" spans="1:14" x14ac:dyDescent="0.2">
      <c r="A207" s="624" t="s">
        <v>419</v>
      </c>
      <c r="B207" s="398">
        <v>3731</v>
      </c>
      <c r="C207" s="398">
        <v>3788</v>
      </c>
      <c r="D207" s="625">
        <v>3826</v>
      </c>
      <c r="E207" s="625">
        <v>3794</v>
      </c>
      <c r="F207" s="626">
        <v>3898</v>
      </c>
      <c r="G207" s="626">
        <v>3934</v>
      </c>
      <c r="H207" s="626">
        <v>3965</v>
      </c>
      <c r="I207" s="626">
        <v>3981</v>
      </c>
      <c r="J207" s="1286">
        <v>4003</v>
      </c>
      <c r="K207" s="626"/>
      <c r="L207" s="626"/>
      <c r="M207" s="626"/>
      <c r="N207" s="627">
        <f t="shared" si="3"/>
        <v>3880</v>
      </c>
    </row>
    <row r="208" spans="1:14" x14ac:dyDescent="0.2">
      <c r="A208" s="624" t="s">
        <v>420</v>
      </c>
      <c r="B208" s="398">
        <v>6124</v>
      </c>
      <c r="C208" s="398">
        <v>6171</v>
      </c>
      <c r="D208" s="625">
        <v>6162</v>
      </c>
      <c r="E208" s="625">
        <v>6079</v>
      </c>
      <c r="F208" s="626">
        <v>6351</v>
      </c>
      <c r="G208" s="626">
        <v>6397</v>
      </c>
      <c r="H208" s="626">
        <v>6416</v>
      </c>
      <c r="I208" s="626">
        <v>6452</v>
      </c>
      <c r="J208" s="1286">
        <v>6461</v>
      </c>
      <c r="K208" s="626"/>
      <c r="L208" s="626"/>
      <c r="M208" s="626"/>
      <c r="N208" s="627">
        <f t="shared" si="3"/>
        <v>6290.333333333333</v>
      </c>
    </row>
    <row r="209" spans="1:14" x14ac:dyDescent="0.2">
      <c r="A209" s="624" t="s">
        <v>421</v>
      </c>
      <c r="B209" s="398">
        <v>4093</v>
      </c>
      <c r="C209" s="398">
        <v>4145</v>
      </c>
      <c r="D209" s="625">
        <v>4161</v>
      </c>
      <c r="E209" s="625">
        <v>4107</v>
      </c>
      <c r="F209" s="626">
        <v>4179</v>
      </c>
      <c r="G209" s="626">
        <v>4181</v>
      </c>
      <c r="H209" s="626">
        <v>4175</v>
      </c>
      <c r="I209" s="626">
        <v>4177</v>
      </c>
      <c r="J209" s="1286">
        <v>4216</v>
      </c>
      <c r="K209" s="626"/>
      <c r="L209" s="626"/>
      <c r="M209" s="626"/>
      <c r="N209" s="627">
        <f t="shared" si="3"/>
        <v>4159.333333333333</v>
      </c>
    </row>
    <row r="210" spans="1:14" x14ac:dyDescent="0.2">
      <c r="A210" s="624" t="s">
        <v>422</v>
      </c>
      <c r="B210" s="398">
        <v>3854</v>
      </c>
      <c r="C210" s="398">
        <v>3893</v>
      </c>
      <c r="D210" s="625">
        <v>3856</v>
      </c>
      <c r="E210" s="625">
        <v>3836</v>
      </c>
      <c r="F210" s="626">
        <v>3954</v>
      </c>
      <c r="G210" s="626">
        <v>3967</v>
      </c>
      <c r="H210" s="626">
        <v>3970</v>
      </c>
      <c r="I210" s="626">
        <v>4007</v>
      </c>
      <c r="J210" s="1286">
        <v>4001</v>
      </c>
      <c r="K210" s="626"/>
      <c r="L210" s="626"/>
      <c r="M210" s="626"/>
      <c r="N210" s="627">
        <f t="shared" si="3"/>
        <v>3926.4444444444443</v>
      </c>
    </row>
    <row r="211" spans="1:14" x14ac:dyDescent="0.2">
      <c r="A211" s="624" t="s">
        <v>423</v>
      </c>
      <c r="B211" s="398">
        <v>2622</v>
      </c>
      <c r="C211" s="398">
        <v>2673</v>
      </c>
      <c r="D211" s="625">
        <v>2685</v>
      </c>
      <c r="E211" s="625">
        <v>2650</v>
      </c>
      <c r="F211" s="626">
        <v>2704</v>
      </c>
      <c r="G211" s="626">
        <v>2732</v>
      </c>
      <c r="H211" s="626">
        <v>2698</v>
      </c>
      <c r="I211" s="626">
        <v>2721</v>
      </c>
      <c r="J211" s="1286">
        <v>2755</v>
      </c>
      <c r="K211" s="626"/>
      <c r="L211" s="626"/>
      <c r="M211" s="626"/>
      <c r="N211" s="627">
        <f t="shared" si="3"/>
        <v>2693.3333333333335</v>
      </c>
    </row>
    <row r="212" spans="1:14" x14ac:dyDescent="0.2">
      <c r="A212" s="624" t="s">
        <v>424</v>
      </c>
      <c r="B212" s="398">
        <v>3011</v>
      </c>
      <c r="C212" s="398">
        <v>3149</v>
      </c>
      <c r="D212" s="625">
        <v>3105</v>
      </c>
      <c r="E212" s="625">
        <v>3061</v>
      </c>
      <c r="F212" s="626">
        <v>3181</v>
      </c>
      <c r="G212" s="626">
        <v>3196</v>
      </c>
      <c r="H212" s="626">
        <v>3229</v>
      </c>
      <c r="I212" s="626">
        <v>3256</v>
      </c>
      <c r="J212" s="1286">
        <v>3271</v>
      </c>
      <c r="K212" s="626"/>
      <c r="L212" s="626"/>
      <c r="M212" s="626"/>
      <c r="N212" s="627">
        <f t="shared" si="3"/>
        <v>3162.1111111111113</v>
      </c>
    </row>
    <row r="213" spans="1:14" x14ac:dyDescent="0.2">
      <c r="A213" s="624" t="s">
        <v>425</v>
      </c>
      <c r="B213" s="398">
        <v>5924</v>
      </c>
      <c r="C213" s="398">
        <v>5869</v>
      </c>
      <c r="D213" s="625">
        <v>5875</v>
      </c>
      <c r="E213" s="625">
        <v>5824</v>
      </c>
      <c r="F213" s="626">
        <v>5956</v>
      </c>
      <c r="G213" s="626">
        <v>5953</v>
      </c>
      <c r="H213" s="626">
        <v>5998</v>
      </c>
      <c r="I213" s="626">
        <v>6015</v>
      </c>
      <c r="J213" s="1286">
        <v>6003</v>
      </c>
      <c r="K213" s="626"/>
      <c r="L213" s="626"/>
      <c r="M213" s="626"/>
      <c r="N213" s="627">
        <f t="shared" si="3"/>
        <v>5935.2222222222226</v>
      </c>
    </row>
    <row r="214" spans="1:14" x14ac:dyDescent="0.2">
      <c r="A214" s="624" t="s">
        <v>426</v>
      </c>
      <c r="B214" s="398">
        <v>4014</v>
      </c>
      <c r="C214" s="398">
        <v>4087</v>
      </c>
      <c r="D214" s="625">
        <v>4087</v>
      </c>
      <c r="E214" s="625">
        <v>4061</v>
      </c>
      <c r="F214" s="626">
        <v>4224</v>
      </c>
      <c r="G214" s="626">
        <v>4247</v>
      </c>
      <c r="H214" s="626">
        <v>4273</v>
      </c>
      <c r="I214" s="626">
        <v>4298</v>
      </c>
      <c r="J214" s="1286">
        <v>4281</v>
      </c>
      <c r="K214" s="626"/>
      <c r="L214" s="626"/>
      <c r="M214" s="626"/>
      <c r="N214" s="627">
        <f t="shared" si="3"/>
        <v>4174.666666666667</v>
      </c>
    </row>
    <row r="215" spans="1:14" x14ac:dyDescent="0.2">
      <c r="A215" s="624" t="s">
        <v>427</v>
      </c>
      <c r="B215" s="398">
        <v>3179</v>
      </c>
      <c r="C215" s="398">
        <v>3221</v>
      </c>
      <c r="D215" s="625">
        <v>3256</v>
      </c>
      <c r="E215" s="625">
        <v>3227</v>
      </c>
      <c r="F215" s="626">
        <v>3306</v>
      </c>
      <c r="G215" s="626">
        <v>3300</v>
      </c>
      <c r="H215" s="626">
        <v>3305</v>
      </c>
      <c r="I215" s="626">
        <v>3316</v>
      </c>
      <c r="J215" s="1286">
        <v>3332</v>
      </c>
      <c r="K215" s="626"/>
      <c r="L215" s="626"/>
      <c r="M215" s="626"/>
      <c r="N215" s="627">
        <f t="shared" si="3"/>
        <v>3271.3333333333335</v>
      </c>
    </row>
    <row r="216" spans="1:14" x14ac:dyDescent="0.2">
      <c r="A216" s="624" t="s">
        <v>428</v>
      </c>
      <c r="B216" s="398">
        <v>8028</v>
      </c>
      <c r="C216" s="398">
        <v>8116</v>
      </c>
      <c r="D216" s="625">
        <v>8173</v>
      </c>
      <c r="E216" s="625">
        <v>8083</v>
      </c>
      <c r="F216" s="626">
        <v>8262</v>
      </c>
      <c r="G216" s="626">
        <v>8284</v>
      </c>
      <c r="H216" s="626">
        <v>8334</v>
      </c>
      <c r="I216" s="626">
        <v>8362</v>
      </c>
      <c r="J216" s="1286">
        <v>8363</v>
      </c>
      <c r="K216" s="626"/>
      <c r="L216" s="626"/>
      <c r="M216" s="626"/>
      <c r="N216" s="627">
        <f t="shared" si="3"/>
        <v>8222.7777777777774</v>
      </c>
    </row>
    <row r="217" spans="1:14" x14ac:dyDescent="0.2">
      <c r="A217" s="624" t="s">
        <v>429</v>
      </c>
      <c r="B217" s="398">
        <v>5918</v>
      </c>
      <c r="C217" s="398">
        <v>5969</v>
      </c>
      <c r="D217" s="625">
        <v>5933</v>
      </c>
      <c r="E217" s="625">
        <v>5881</v>
      </c>
      <c r="F217" s="626">
        <v>6082</v>
      </c>
      <c r="G217" s="626">
        <v>6137</v>
      </c>
      <c r="H217" s="626">
        <v>6156</v>
      </c>
      <c r="I217" s="626">
        <v>6182</v>
      </c>
      <c r="J217" s="1286">
        <v>6197</v>
      </c>
      <c r="K217" s="626"/>
      <c r="L217" s="626"/>
      <c r="M217" s="626"/>
      <c r="N217" s="627">
        <f t="shared" si="3"/>
        <v>6050.5555555555557</v>
      </c>
    </row>
    <row r="218" spans="1:14" x14ac:dyDescent="0.2">
      <c r="A218" s="624" t="s">
        <v>430</v>
      </c>
      <c r="B218" s="398">
        <v>3285</v>
      </c>
      <c r="C218" s="398">
        <v>3306</v>
      </c>
      <c r="D218" s="625">
        <v>3340</v>
      </c>
      <c r="E218" s="625">
        <v>3296</v>
      </c>
      <c r="F218" s="626">
        <v>3381</v>
      </c>
      <c r="G218" s="626">
        <v>3358</v>
      </c>
      <c r="H218" s="626">
        <v>3399</v>
      </c>
      <c r="I218" s="626">
        <v>3408</v>
      </c>
      <c r="J218" s="1286">
        <v>3446</v>
      </c>
      <c r="K218" s="626"/>
      <c r="L218" s="626"/>
      <c r="M218" s="626"/>
      <c r="N218" s="627">
        <f t="shared" si="3"/>
        <v>3357.6666666666665</v>
      </c>
    </row>
    <row r="219" spans="1:14" x14ac:dyDescent="0.2">
      <c r="A219" s="624" t="s">
        <v>431</v>
      </c>
      <c r="B219" s="398">
        <v>2130</v>
      </c>
      <c r="C219" s="398">
        <v>2144</v>
      </c>
      <c r="D219" s="625">
        <v>2142</v>
      </c>
      <c r="E219" s="625">
        <v>2103</v>
      </c>
      <c r="F219" s="626">
        <v>2174</v>
      </c>
      <c r="G219" s="626">
        <v>2189</v>
      </c>
      <c r="H219" s="626">
        <v>2200</v>
      </c>
      <c r="I219" s="626">
        <v>2210</v>
      </c>
      <c r="J219" s="1286">
        <v>2212</v>
      </c>
      <c r="K219" s="626"/>
      <c r="L219" s="626"/>
      <c r="M219" s="626"/>
      <c r="N219" s="627">
        <f t="shared" si="3"/>
        <v>2167.1111111111113</v>
      </c>
    </row>
    <row r="220" spans="1:14" x14ac:dyDescent="0.2">
      <c r="A220" s="624" t="s">
        <v>432</v>
      </c>
      <c r="B220" s="398">
        <v>2958</v>
      </c>
      <c r="C220" s="398">
        <v>3038</v>
      </c>
      <c r="D220" s="625">
        <v>3014</v>
      </c>
      <c r="E220" s="625">
        <v>2978</v>
      </c>
      <c r="F220" s="626">
        <v>3057</v>
      </c>
      <c r="G220" s="626">
        <v>3066</v>
      </c>
      <c r="H220" s="626">
        <v>3086</v>
      </c>
      <c r="I220" s="626">
        <v>3082</v>
      </c>
      <c r="J220" s="1286">
        <v>3090</v>
      </c>
      <c r="K220" s="626"/>
      <c r="L220" s="626"/>
      <c r="M220" s="626"/>
      <c r="N220" s="627">
        <f t="shared" si="3"/>
        <v>3041</v>
      </c>
    </row>
    <row r="221" spans="1:14" x14ac:dyDescent="0.2">
      <c r="A221" s="624" t="s">
        <v>433</v>
      </c>
      <c r="B221" s="398">
        <v>1893</v>
      </c>
      <c r="C221" s="398">
        <v>1880</v>
      </c>
      <c r="D221" s="625">
        <v>1882</v>
      </c>
      <c r="E221" s="625">
        <v>1876</v>
      </c>
      <c r="F221" s="626">
        <v>1903</v>
      </c>
      <c r="G221" s="626">
        <v>1892</v>
      </c>
      <c r="H221" s="626">
        <v>1916</v>
      </c>
      <c r="I221" s="626">
        <v>1939</v>
      </c>
      <c r="J221" s="1286">
        <v>1972</v>
      </c>
      <c r="K221" s="626"/>
      <c r="L221" s="626"/>
      <c r="M221" s="626"/>
      <c r="N221" s="627">
        <f t="shared" si="3"/>
        <v>1905.8888888888889</v>
      </c>
    </row>
    <row r="222" spans="1:14" x14ac:dyDescent="0.2">
      <c r="A222" s="624" t="s">
        <v>434</v>
      </c>
      <c r="B222" s="398">
        <v>8803</v>
      </c>
      <c r="C222" s="398">
        <v>8882</v>
      </c>
      <c r="D222" s="625">
        <v>8870</v>
      </c>
      <c r="E222" s="625">
        <v>8738</v>
      </c>
      <c r="F222" s="626">
        <v>8963</v>
      </c>
      <c r="G222" s="626">
        <v>9036</v>
      </c>
      <c r="H222" s="626">
        <v>8986</v>
      </c>
      <c r="I222" s="626">
        <v>8977</v>
      </c>
      <c r="J222" s="1286">
        <v>9029</v>
      </c>
      <c r="K222" s="626"/>
      <c r="L222" s="626"/>
      <c r="M222" s="626"/>
      <c r="N222" s="627">
        <f t="shared" si="3"/>
        <v>8920.4444444444453</v>
      </c>
    </row>
    <row r="223" spans="1:14" x14ac:dyDescent="0.2">
      <c r="A223" s="624" t="s">
        <v>435</v>
      </c>
      <c r="B223" s="398">
        <v>15554</v>
      </c>
      <c r="C223" s="398">
        <v>15750</v>
      </c>
      <c r="D223" s="625">
        <v>15862</v>
      </c>
      <c r="E223" s="625">
        <v>15732</v>
      </c>
      <c r="F223" s="626">
        <v>16142</v>
      </c>
      <c r="G223" s="626">
        <v>16160</v>
      </c>
      <c r="H223" s="626">
        <v>16196</v>
      </c>
      <c r="I223" s="626">
        <v>16293</v>
      </c>
      <c r="J223" s="1286">
        <v>16380</v>
      </c>
      <c r="K223" s="626"/>
      <c r="L223" s="626"/>
      <c r="M223" s="626"/>
      <c r="N223" s="627">
        <f t="shared" si="3"/>
        <v>16007.666666666666</v>
      </c>
    </row>
    <row r="224" spans="1:14" x14ac:dyDescent="0.2">
      <c r="A224" s="624" t="s">
        <v>436</v>
      </c>
      <c r="B224" s="398">
        <v>1771</v>
      </c>
      <c r="C224" s="398">
        <v>1809</v>
      </c>
      <c r="D224" s="625">
        <v>1815</v>
      </c>
      <c r="E224" s="625">
        <v>1779</v>
      </c>
      <c r="F224" s="626">
        <v>1863</v>
      </c>
      <c r="G224" s="626">
        <v>1882</v>
      </c>
      <c r="H224" s="626">
        <v>1931</v>
      </c>
      <c r="I224" s="626">
        <v>1956</v>
      </c>
      <c r="J224" s="1286">
        <v>1953</v>
      </c>
      <c r="K224" s="626"/>
      <c r="L224" s="626"/>
      <c r="M224" s="626"/>
      <c r="N224" s="627">
        <f t="shared" si="3"/>
        <v>1862.1111111111111</v>
      </c>
    </row>
    <row r="225" spans="1:14" x14ac:dyDescent="0.2">
      <c r="A225" s="624" t="s">
        <v>437</v>
      </c>
      <c r="B225" s="398">
        <v>4405</v>
      </c>
      <c r="C225" s="398">
        <v>4493</v>
      </c>
      <c r="D225" s="625">
        <v>4501</v>
      </c>
      <c r="E225" s="625">
        <v>4464</v>
      </c>
      <c r="F225" s="626">
        <v>4619</v>
      </c>
      <c r="G225" s="626">
        <v>4604</v>
      </c>
      <c r="H225" s="626">
        <v>4619</v>
      </c>
      <c r="I225" s="626">
        <v>4642</v>
      </c>
      <c r="J225" s="1286">
        <v>4699</v>
      </c>
      <c r="K225" s="626"/>
      <c r="L225" s="626"/>
      <c r="M225" s="626"/>
      <c r="N225" s="627">
        <f t="shared" si="3"/>
        <v>4560.666666666667</v>
      </c>
    </row>
    <row r="226" spans="1:14" x14ac:dyDescent="0.2">
      <c r="A226" s="624" t="s">
        <v>438</v>
      </c>
      <c r="B226" s="398">
        <v>4207</v>
      </c>
      <c r="C226" s="398">
        <v>4243</v>
      </c>
      <c r="D226" s="625">
        <v>4225</v>
      </c>
      <c r="E226" s="625">
        <v>4158</v>
      </c>
      <c r="F226" s="626">
        <v>4263</v>
      </c>
      <c r="G226" s="626">
        <v>4208</v>
      </c>
      <c r="H226" s="626">
        <v>4239</v>
      </c>
      <c r="I226" s="626">
        <v>4229</v>
      </c>
      <c r="J226" s="1286">
        <v>4241</v>
      </c>
      <c r="K226" s="626"/>
      <c r="L226" s="626"/>
      <c r="M226" s="626"/>
      <c r="N226" s="627">
        <f t="shared" si="3"/>
        <v>4223.666666666667</v>
      </c>
    </row>
    <row r="227" spans="1:14" x14ac:dyDescent="0.2">
      <c r="A227" s="624" t="s">
        <v>439</v>
      </c>
      <c r="B227" s="398">
        <v>4389</v>
      </c>
      <c r="C227" s="398">
        <v>4413</v>
      </c>
      <c r="D227" s="625">
        <v>4416</v>
      </c>
      <c r="E227" s="625">
        <v>4407</v>
      </c>
      <c r="F227" s="626">
        <v>4497</v>
      </c>
      <c r="G227" s="626">
        <v>4531</v>
      </c>
      <c r="H227" s="626">
        <v>4564</v>
      </c>
      <c r="I227" s="626">
        <v>4637</v>
      </c>
      <c r="J227" s="1286">
        <v>4692</v>
      </c>
      <c r="K227" s="626"/>
      <c r="L227" s="626"/>
      <c r="M227" s="626"/>
      <c r="N227" s="627">
        <f t="shared" si="3"/>
        <v>4505.1111111111113</v>
      </c>
    </row>
    <row r="228" spans="1:14" x14ac:dyDescent="0.2">
      <c r="A228" s="624" t="s">
        <v>440</v>
      </c>
      <c r="B228" s="398">
        <v>3794</v>
      </c>
      <c r="C228" s="398">
        <v>3803</v>
      </c>
      <c r="D228" s="625">
        <v>3796</v>
      </c>
      <c r="E228" s="625">
        <v>3744</v>
      </c>
      <c r="F228" s="626">
        <v>3917</v>
      </c>
      <c r="G228" s="626">
        <v>3922</v>
      </c>
      <c r="H228" s="626">
        <v>3926</v>
      </c>
      <c r="I228" s="626">
        <v>3938</v>
      </c>
      <c r="J228" s="1286">
        <v>3968</v>
      </c>
      <c r="K228" s="626"/>
      <c r="L228" s="626"/>
      <c r="M228" s="626"/>
      <c r="N228" s="627">
        <f t="shared" si="3"/>
        <v>3867.5555555555557</v>
      </c>
    </row>
    <row r="229" spans="1:14" x14ac:dyDescent="0.2">
      <c r="A229" s="624" t="s">
        <v>441</v>
      </c>
      <c r="B229" s="398">
        <v>2727</v>
      </c>
      <c r="C229" s="398">
        <v>2735</v>
      </c>
      <c r="D229" s="625">
        <v>2759</v>
      </c>
      <c r="E229" s="625">
        <v>2722</v>
      </c>
      <c r="F229" s="626">
        <v>2813</v>
      </c>
      <c r="G229" s="626">
        <v>2825</v>
      </c>
      <c r="H229" s="626">
        <v>2832</v>
      </c>
      <c r="I229" s="626">
        <v>2812</v>
      </c>
      <c r="J229" s="1286">
        <v>2826</v>
      </c>
      <c r="K229" s="626"/>
      <c r="L229" s="626"/>
      <c r="M229" s="626"/>
      <c r="N229" s="627">
        <f t="shared" si="3"/>
        <v>2783.4444444444443</v>
      </c>
    </row>
    <row r="230" spans="1:14" x14ac:dyDescent="0.2">
      <c r="A230" s="624" t="s">
        <v>442</v>
      </c>
      <c r="B230" s="398">
        <v>33777</v>
      </c>
      <c r="C230" s="398">
        <v>34241</v>
      </c>
      <c r="D230" s="625">
        <v>34229</v>
      </c>
      <c r="E230" s="625">
        <v>33816</v>
      </c>
      <c r="F230" s="626">
        <v>35054</v>
      </c>
      <c r="G230" s="626">
        <v>35328</v>
      </c>
      <c r="H230" s="626">
        <v>35445</v>
      </c>
      <c r="I230" s="626">
        <v>35513</v>
      </c>
      <c r="J230" s="1286">
        <v>35689</v>
      </c>
      <c r="K230" s="626"/>
      <c r="L230" s="626"/>
      <c r="M230" s="626"/>
      <c r="N230" s="627">
        <f t="shared" si="3"/>
        <v>34788</v>
      </c>
    </row>
    <row r="231" spans="1:14" x14ac:dyDescent="0.2">
      <c r="A231" s="624" t="s">
        <v>443</v>
      </c>
      <c r="B231" s="398">
        <v>4410</v>
      </c>
      <c r="C231" s="398">
        <v>4468</v>
      </c>
      <c r="D231" s="625">
        <v>4511</v>
      </c>
      <c r="E231" s="625">
        <v>4443</v>
      </c>
      <c r="F231" s="626">
        <v>4580</v>
      </c>
      <c r="G231" s="626">
        <v>4599</v>
      </c>
      <c r="H231" s="626">
        <v>4643</v>
      </c>
      <c r="I231" s="626">
        <v>4625</v>
      </c>
      <c r="J231" s="1286">
        <v>4627</v>
      </c>
      <c r="K231" s="626"/>
      <c r="L231" s="626"/>
      <c r="M231" s="626"/>
      <c r="N231" s="627">
        <f t="shared" si="3"/>
        <v>4545.1111111111113</v>
      </c>
    </row>
    <row r="232" spans="1:14" x14ac:dyDescent="0.2">
      <c r="A232" s="624" t="s">
        <v>444</v>
      </c>
      <c r="B232" s="398">
        <v>2931</v>
      </c>
      <c r="C232" s="398">
        <v>2987</v>
      </c>
      <c r="D232" s="625">
        <v>2983</v>
      </c>
      <c r="E232" s="625">
        <v>2943</v>
      </c>
      <c r="F232" s="626">
        <v>3023</v>
      </c>
      <c r="G232" s="626">
        <v>3028</v>
      </c>
      <c r="H232" s="626">
        <v>3006</v>
      </c>
      <c r="I232" s="626">
        <v>3054</v>
      </c>
      <c r="J232" s="1286">
        <v>3085</v>
      </c>
      <c r="K232" s="626"/>
      <c r="L232" s="626"/>
      <c r="M232" s="626"/>
      <c r="N232" s="627">
        <f t="shared" si="3"/>
        <v>3004.4444444444443</v>
      </c>
    </row>
    <row r="233" spans="1:14" x14ac:dyDescent="0.2">
      <c r="A233" s="624" t="s">
        <v>445</v>
      </c>
      <c r="B233" s="398">
        <v>4536</v>
      </c>
      <c r="C233" s="398">
        <v>4631</v>
      </c>
      <c r="D233" s="625">
        <v>4605</v>
      </c>
      <c r="E233" s="625">
        <v>4539</v>
      </c>
      <c r="F233" s="626">
        <v>4739</v>
      </c>
      <c r="G233" s="626">
        <v>4752</v>
      </c>
      <c r="H233" s="626">
        <v>4806</v>
      </c>
      <c r="I233" s="626">
        <v>4844</v>
      </c>
      <c r="J233" s="1286">
        <v>4845</v>
      </c>
      <c r="K233" s="626"/>
      <c r="L233" s="626"/>
      <c r="M233" s="626"/>
      <c r="N233" s="627">
        <f t="shared" si="3"/>
        <v>4699.666666666667</v>
      </c>
    </row>
    <row r="234" spans="1:14" x14ac:dyDescent="0.2">
      <c r="A234" s="624" t="s">
        <v>446</v>
      </c>
      <c r="B234" s="398">
        <v>6876</v>
      </c>
      <c r="C234" s="398">
        <v>7036</v>
      </c>
      <c r="D234" s="625">
        <v>6996</v>
      </c>
      <c r="E234" s="625">
        <v>6925</v>
      </c>
      <c r="F234" s="626">
        <v>7196</v>
      </c>
      <c r="G234" s="626">
        <v>7212</v>
      </c>
      <c r="H234" s="626">
        <v>7192</v>
      </c>
      <c r="I234" s="626">
        <v>7229</v>
      </c>
      <c r="J234" s="1286">
        <v>7272</v>
      </c>
      <c r="K234" s="626"/>
      <c r="L234" s="626"/>
      <c r="M234" s="626"/>
      <c r="N234" s="627">
        <f t="shared" si="3"/>
        <v>7103.7777777777774</v>
      </c>
    </row>
    <row r="235" spans="1:14" x14ac:dyDescent="0.2">
      <c r="A235" s="624" t="s">
        <v>447</v>
      </c>
      <c r="B235" s="398">
        <v>6023</v>
      </c>
      <c r="C235" s="398">
        <v>6068</v>
      </c>
      <c r="D235" s="625">
        <v>6064</v>
      </c>
      <c r="E235" s="625">
        <v>5982</v>
      </c>
      <c r="F235" s="626">
        <v>6165</v>
      </c>
      <c r="G235" s="626">
        <v>6172</v>
      </c>
      <c r="H235" s="626">
        <v>6179</v>
      </c>
      <c r="I235" s="626">
        <v>6223</v>
      </c>
      <c r="J235" s="1286">
        <v>6245</v>
      </c>
      <c r="K235" s="626"/>
      <c r="L235" s="626"/>
      <c r="M235" s="626"/>
      <c r="N235" s="627">
        <f t="shared" si="3"/>
        <v>6124.5555555555557</v>
      </c>
    </row>
    <row r="236" spans="1:14" x14ac:dyDescent="0.2">
      <c r="A236" s="624" t="s">
        <v>448</v>
      </c>
      <c r="B236" s="398">
        <v>10989</v>
      </c>
      <c r="C236" s="398">
        <v>11116</v>
      </c>
      <c r="D236" s="625">
        <v>11079</v>
      </c>
      <c r="E236" s="625">
        <v>10899</v>
      </c>
      <c r="F236" s="626">
        <v>11197</v>
      </c>
      <c r="G236" s="626">
        <v>11247</v>
      </c>
      <c r="H236" s="626">
        <v>11288</v>
      </c>
      <c r="I236" s="626">
        <v>11342</v>
      </c>
      <c r="J236" s="1286">
        <v>11388</v>
      </c>
      <c r="K236" s="626"/>
      <c r="L236" s="626"/>
      <c r="M236" s="626"/>
      <c r="N236" s="627">
        <f t="shared" si="3"/>
        <v>11171.666666666666</v>
      </c>
    </row>
    <row r="237" spans="1:14" x14ac:dyDescent="0.2">
      <c r="A237" s="624" t="s">
        <v>449</v>
      </c>
      <c r="B237" s="398">
        <v>1350</v>
      </c>
      <c r="C237" s="398">
        <v>1357</v>
      </c>
      <c r="D237" s="625">
        <v>1343</v>
      </c>
      <c r="E237" s="625">
        <v>1315</v>
      </c>
      <c r="F237" s="626">
        <v>1375</v>
      </c>
      <c r="G237" s="626">
        <v>1373</v>
      </c>
      <c r="H237" s="626">
        <v>1394</v>
      </c>
      <c r="I237" s="626">
        <v>1412</v>
      </c>
      <c r="J237" s="1286">
        <v>1419</v>
      </c>
      <c r="K237" s="626"/>
      <c r="L237" s="626"/>
      <c r="M237" s="626"/>
      <c r="N237" s="627">
        <f t="shared" si="3"/>
        <v>1370.8888888888889</v>
      </c>
    </row>
    <row r="238" spans="1:14" x14ac:dyDescent="0.2">
      <c r="A238" s="624" t="s">
        <v>450</v>
      </c>
      <c r="B238" s="398">
        <v>3846</v>
      </c>
      <c r="C238" s="398">
        <v>3928</v>
      </c>
      <c r="D238" s="625">
        <v>3950</v>
      </c>
      <c r="E238" s="625">
        <v>3866</v>
      </c>
      <c r="F238" s="626">
        <v>4101</v>
      </c>
      <c r="G238" s="626">
        <v>4001</v>
      </c>
      <c r="H238" s="626">
        <v>3994</v>
      </c>
      <c r="I238" s="626">
        <v>4025</v>
      </c>
      <c r="J238" s="1286">
        <v>4057</v>
      </c>
      <c r="K238" s="626"/>
      <c r="L238" s="626"/>
      <c r="M238" s="626"/>
      <c r="N238" s="627">
        <f t="shared" si="3"/>
        <v>3974.2222222222222</v>
      </c>
    </row>
    <row r="239" spans="1:14" x14ac:dyDescent="0.2">
      <c r="A239" s="624" t="s">
        <v>451</v>
      </c>
      <c r="B239" s="398">
        <v>6765</v>
      </c>
      <c r="C239" s="398">
        <v>6882</v>
      </c>
      <c r="D239" s="625">
        <v>6881</v>
      </c>
      <c r="E239" s="625">
        <v>6812</v>
      </c>
      <c r="F239" s="626">
        <v>6964</v>
      </c>
      <c r="G239" s="626">
        <v>6994</v>
      </c>
      <c r="H239" s="626">
        <v>7006</v>
      </c>
      <c r="I239" s="626">
        <v>6987</v>
      </c>
      <c r="J239" s="1286">
        <v>6998</v>
      </c>
      <c r="K239" s="626"/>
      <c r="L239" s="626"/>
      <c r="M239" s="626"/>
      <c r="N239" s="627">
        <f t="shared" si="3"/>
        <v>6921</v>
      </c>
    </row>
    <row r="240" spans="1:14" x14ac:dyDescent="0.2">
      <c r="A240" s="624" t="s">
        <v>452</v>
      </c>
      <c r="B240" s="398">
        <v>2564</v>
      </c>
      <c r="C240" s="398">
        <v>2585</v>
      </c>
      <c r="D240" s="625">
        <v>2568</v>
      </c>
      <c r="E240" s="625">
        <v>2537</v>
      </c>
      <c r="F240" s="626">
        <v>2560</v>
      </c>
      <c r="G240" s="626">
        <v>2568</v>
      </c>
      <c r="H240" s="626">
        <v>2612</v>
      </c>
      <c r="I240" s="626">
        <v>2607</v>
      </c>
      <c r="J240" s="1286">
        <v>2611</v>
      </c>
      <c r="K240" s="626"/>
      <c r="L240" s="626"/>
      <c r="M240" s="626"/>
      <c r="N240" s="627">
        <f t="shared" si="3"/>
        <v>2579.1111111111113</v>
      </c>
    </row>
    <row r="241" spans="1:14" x14ac:dyDescent="0.2">
      <c r="A241" s="624" t="s">
        <v>453</v>
      </c>
      <c r="B241" s="398">
        <v>4431</v>
      </c>
      <c r="C241" s="398">
        <v>4487</v>
      </c>
      <c r="D241" s="625">
        <v>4517</v>
      </c>
      <c r="E241" s="625">
        <v>4469</v>
      </c>
      <c r="F241" s="626">
        <v>4654</v>
      </c>
      <c r="G241" s="626">
        <v>4665</v>
      </c>
      <c r="H241" s="626">
        <v>4690</v>
      </c>
      <c r="I241" s="626">
        <v>4688</v>
      </c>
      <c r="J241" s="1286">
        <v>4741</v>
      </c>
      <c r="K241" s="626"/>
      <c r="L241" s="626"/>
      <c r="M241" s="626"/>
      <c r="N241" s="627">
        <f t="shared" si="3"/>
        <v>4593.5555555555557</v>
      </c>
    </row>
    <row r="242" spans="1:14" x14ac:dyDescent="0.2">
      <c r="A242" s="624" t="s">
        <v>454</v>
      </c>
      <c r="B242" s="398">
        <v>4608</v>
      </c>
      <c r="C242" s="398">
        <v>4674</v>
      </c>
      <c r="D242" s="625">
        <v>4653</v>
      </c>
      <c r="E242" s="625">
        <v>4611</v>
      </c>
      <c r="F242" s="626">
        <v>4711</v>
      </c>
      <c r="G242" s="626">
        <v>4743</v>
      </c>
      <c r="H242" s="626">
        <v>4755</v>
      </c>
      <c r="I242" s="626">
        <v>4760</v>
      </c>
      <c r="J242" s="1286">
        <v>4769</v>
      </c>
      <c r="K242" s="626"/>
      <c r="L242" s="626"/>
      <c r="M242" s="626"/>
      <c r="N242" s="627">
        <f t="shared" si="3"/>
        <v>4698.2222222222226</v>
      </c>
    </row>
    <row r="243" spans="1:14" x14ac:dyDescent="0.2">
      <c r="A243" s="624" t="s">
        <v>455</v>
      </c>
      <c r="B243" s="398">
        <v>1812</v>
      </c>
      <c r="C243" s="398">
        <v>1842</v>
      </c>
      <c r="D243" s="625">
        <v>1821</v>
      </c>
      <c r="E243" s="625">
        <v>1828</v>
      </c>
      <c r="F243" s="626">
        <v>1907</v>
      </c>
      <c r="G243" s="626">
        <v>1893</v>
      </c>
      <c r="H243" s="626">
        <v>1897</v>
      </c>
      <c r="I243" s="626">
        <v>1918</v>
      </c>
      <c r="J243" s="1286">
        <v>1920</v>
      </c>
      <c r="K243" s="626"/>
      <c r="L243" s="626"/>
      <c r="M243" s="626"/>
      <c r="N243" s="627">
        <f t="shared" si="3"/>
        <v>1870.8888888888889</v>
      </c>
    </row>
    <row r="244" spans="1:14" x14ac:dyDescent="0.2">
      <c r="A244" s="624" t="s">
        <v>456</v>
      </c>
      <c r="B244" s="398">
        <v>5692</v>
      </c>
      <c r="C244" s="398">
        <v>5800</v>
      </c>
      <c r="D244" s="625">
        <v>5793</v>
      </c>
      <c r="E244" s="625">
        <v>5749</v>
      </c>
      <c r="F244" s="626">
        <v>6005</v>
      </c>
      <c r="G244" s="626">
        <v>6058</v>
      </c>
      <c r="H244" s="626">
        <v>6077</v>
      </c>
      <c r="I244" s="626">
        <v>6125</v>
      </c>
      <c r="J244" s="1286">
        <v>6064</v>
      </c>
      <c r="K244" s="626"/>
      <c r="L244" s="626"/>
      <c r="M244" s="626"/>
      <c r="N244" s="627">
        <f t="shared" si="3"/>
        <v>5929.2222222222226</v>
      </c>
    </row>
    <row r="245" spans="1:14" x14ac:dyDescent="0.2">
      <c r="A245" s="624" t="s">
        <v>457</v>
      </c>
      <c r="B245" s="398">
        <v>5096</v>
      </c>
      <c r="C245" s="398">
        <v>5160</v>
      </c>
      <c r="D245" s="625">
        <v>5200</v>
      </c>
      <c r="E245" s="625">
        <v>5108</v>
      </c>
      <c r="F245" s="626">
        <v>5234</v>
      </c>
      <c r="G245" s="626">
        <v>5262</v>
      </c>
      <c r="H245" s="626">
        <v>5286</v>
      </c>
      <c r="I245" s="626">
        <v>5273</v>
      </c>
      <c r="J245" s="1286">
        <v>5290</v>
      </c>
      <c r="K245" s="626"/>
      <c r="L245" s="626"/>
      <c r="M245" s="626"/>
      <c r="N245" s="627">
        <f t="shared" si="3"/>
        <v>5212.1111111111113</v>
      </c>
    </row>
    <row r="246" spans="1:14" x14ac:dyDescent="0.2">
      <c r="A246" s="624" t="s">
        <v>458</v>
      </c>
      <c r="B246" s="398">
        <v>8835</v>
      </c>
      <c r="C246" s="398">
        <v>8935</v>
      </c>
      <c r="D246" s="625">
        <v>8945</v>
      </c>
      <c r="E246" s="625">
        <v>8857</v>
      </c>
      <c r="F246" s="626">
        <v>9101</v>
      </c>
      <c r="G246" s="626">
        <v>9188</v>
      </c>
      <c r="H246" s="626">
        <v>9220</v>
      </c>
      <c r="I246" s="626">
        <v>9250</v>
      </c>
      <c r="J246" s="1286">
        <v>9273</v>
      </c>
      <c r="K246" s="626"/>
      <c r="L246" s="626"/>
      <c r="M246" s="626"/>
      <c r="N246" s="627">
        <f t="shared" si="3"/>
        <v>9067.1111111111113</v>
      </c>
    </row>
    <row r="247" spans="1:14" x14ac:dyDescent="0.2">
      <c r="A247" s="624" t="s">
        <v>459</v>
      </c>
      <c r="B247" s="398">
        <v>5655</v>
      </c>
      <c r="C247" s="398">
        <v>5653</v>
      </c>
      <c r="D247" s="625">
        <v>5528</v>
      </c>
      <c r="E247" s="625">
        <v>5530</v>
      </c>
      <c r="F247" s="626">
        <v>5728</v>
      </c>
      <c r="G247" s="626">
        <v>5725</v>
      </c>
      <c r="H247" s="626">
        <v>5716</v>
      </c>
      <c r="I247" s="626">
        <v>5741</v>
      </c>
      <c r="J247" s="1286">
        <v>5772</v>
      </c>
      <c r="K247" s="626"/>
      <c r="L247" s="626"/>
      <c r="M247" s="626"/>
      <c r="N247" s="627">
        <f t="shared" si="3"/>
        <v>5672</v>
      </c>
    </row>
    <row r="248" spans="1:14" x14ac:dyDescent="0.2">
      <c r="A248" s="624" t="s">
        <v>460</v>
      </c>
      <c r="B248" s="398">
        <v>19318</v>
      </c>
      <c r="C248" s="398">
        <v>19598</v>
      </c>
      <c r="D248" s="625">
        <v>19589</v>
      </c>
      <c r="E248" s="625">
        <v>19345</v>
      </c>
      <c r="F248" s="626">
        <v>20023</v>
      </c>
      <c r="G248" s="626">
        <v>20067</v>
      </c>
      <c r="H248" s="626">
        <v>20042</v>
      </c>
      <c r="I248" s="626">
        <v>20070</v>
      </c>
      <c r="J248" s="1286">
        <v>20031</v>
      </c>
      <c r="K248" s="626"/>
      <c r="L248" s="626"/>
      <c r="M248" s="626"/>
      <c r="N248" s="627">
        <f t="shared" si="3"/>
        <v>19787</v>
      </c>
    </row>
    <row r="249" spans="1:14" x14ac:dyDescent="0.2">
      <c r="A249" s="624" t="s">
        <v>461</v>
      </c>
      <c r="B249" s="398">
        <v>8748</v>
      </c>
      <c r="C249" s="398">
        <v>8874</v>
      </c>
      <c r="D249" s="625">
        <v>8805</v>
      </c>
      <c r="E249" s="625">
        <v>8678</v>
      </c>
      <c r="F249" s="626">
        <v>9015</v>
      </c>
      <c r="G249" s="626">
        <v>9056</v>
      </c>
      <c r="H249" s="626">
        <v>9101</v>
      </c>
      <c r="I249" s="626">
        <v>9119</v>
      </c>
      <c r="J249" s="1286">
        <v>9153</v>
      </c>
      <c r="K249" s="626"/>
      <c r="L249" s="626"/>
      <c r="M249" s="626"/>
      <c r="N249" s="627">
        <f t="shared" si="3"/>
        <v>8949.8888888888887</v>
      </c>
    </row>
    <row r="250" spans="1:14" x14ac:dyDescent="0.2">
      <c r="A250" s="624" t="s">
        <v>462</v>
      </c>
      <c r="B250" s="398">
        <v>9412</v>
      </c>
      <c r="C250" s="398">
        <v>9609</v>
      </c>
      <c r="D250" s="625">
        <v>9575</v>
      </c>
      <c r="E250" s="625">
        <v>9570</v>
      </c>
      <c r="F250" s="626">
        <v>9645</v>
      </c>
      <c r="G250" s="626">
        <v>9554</v>
      </c>
      <c r="H250" s="626">
        <v>9575</v>
      </c>
      <c r="I250" s="626">
        <v>9645</v>
      </c>
      <c r="J250" s="1286">
        <v>9737</v>
      </c>
      <c r="K250" s="626"/>
      <c r="L250" s="626"/>
      <c r="M250" s="626"/>
      <c r="N250" s="627">
        <f t="shared" si="3"/>
        <v>9591.3333333333339</v>
      </c>
    </row>
    <row r="251" spans="1:14" x14ac:dyDescent="0.2">
      <c r="A251" s="624" t="s">
        <v>463</v>
      </c>
      <c r="B251" s="398">
        <v>7042</v>
      </c>
      <c r="C251" s="398">
        <v>7144</v>
      </c>
      <c r="D251" s="625">
        <v>7057</v>
      </c>
      <c r="E251" s="625">
        <v>6945</v>
      </c>
      <c r="F251" s="626">
        <v>7014</v>
      </c>
      <c r="G251" s="626">
        <v>7014</v>
      </c>
      <c r="H251" s="626">
        <v>6835</v>
      </c>
      <c r="I251" s="626">
        <v>6738</v>
      </c>
      <c r="J251" s="1286">
        <v>6634</v>
      </c>
      <c r="K251" s="626"/>
      <c r="L251" s="626"/>
      <c r="M251" s="626"/>
      <c r="N251" s="627">
        <f t="shared" si="3"/>
        <v>6935.8888888888887</v>
      </c>
    </row>
    <row r="252" spans="1:14" x14ac:dyDescent="0.2">
      <c r="A252" s="624" t="s">
        <v>464</v>
      </c>
      <c r="B252" s="398">
        <v>998</v>
      </c>
      <c r="C252" s="398">
        <v>989</v>
      </c>
      <c r="D252" s="625">
        <v>993</v>
      </c>
      <c r="E252" s="625">
        <v>961</v>
      </c>
      <c r="F252" s="626">
        <v>994</v>
      </c>
      <c r="G252" s="626">
        <v>995</v>
      </c>
      <c r="H252" s="626">
        <v>1014</v>
      </c>
      <c r="I252" s="626">
        <v>1021</v>
      </c>
      <c r="J252" s="1286">
        <v>1023</v>
      </c>
      <c r="K252" s="626"/>
      <c r="L252" s="626"/>
      <c r="M252" s="626"/>
      <c r="N252" s="627">
        <f t="shared" si="3"/>
        <v>998.66666666666663</v>
      </c>
    </row>
    <row r="253" spans="1:14" x14ac:dyDescent="0.2">
      <c r="A253" s="624" t="s">
        <v>465</v>
      </c>
      <c r="B253" s="398">
        <v>2978</v>
      </c>
      <c r="C253" s="398">
        <v>3036</v>
      </c>
      <c r="D253" s="625">
        <v>3064</v>
      </c>
      <c r="E253" s="625">
        <v>3047</v>
      </c>
      <c r="F253" s="626">
        <v>3153</v>
      </c>
      <c r="G253" s="626">
        <v>3176</v>
      </c>
      <c r="H253" s="626">
        <v>3151</v>
      </c>
      <c r="I253" s="626">
        <v>3139</v>
      </c>
      <c r="J253" s="1286">
        <v>3149</v>
      </c>
      <c r="K253" s="626"/>
      <c r="L253" s="626"/>
      <c r="M253" s="626"/>
      <c r="N253" s="627">
        <f t="shared" si="3"/>
        <v>3099.2222222222222</v>
      </c>
    </row>
    <row r="254" spans="1:14" x14ac:dyDescent="0.2">
      <c r="A254" s="624" t="s">
        <v>466</v>
      </c>
      <c r="B254" s="398">
        <v>999</v>
      </c>
      <c r="C254" s="398">
        <v>1001</v>
      </c>
      <c r="D254" s="625">
        <v>1006</v>
      </c>
      <c r="E254" s="625">
        <v>997</v>
      </c>
      <c r="F254" s="626">
        <v>1017</v>
      </c>
      <c r="G254" s="626">
        <v>1020</v>
      </c>
      <c r="H254" s="626">
        <v>1029</v>
      </c>
      <c r="I254" s="626">
        <v>1026</v>
      </c>
      <c r="J254" s="1286">
        <v>1033</v>
      </c>
      <c r="K254" s="626"/>
      <c r="L254" s="626"/>
      <c r="M254" s="626"/>
      <c r="N254" s="627">
        <f t="shared" si="3"/>
        <v>1014.2222222222222</v>
      </c>
    </row>
    <row r="255" spans="1:14" x14ac:dyDescent="0.2">
      <c r="A255" s="624" t="s">
        <v>467</v>
      </c>
      <c r="B255" s="398">
        <v>873</v>
      </c>
      <c r="C255" s="398">
        <v>863</v>
      </c>
      <c r="D255" s="625">
        <v>858</v>
      </c>
      <c r="E255" s="625">
        <v>833</v>
      </c>
      <c r="F255" s="626">
        <v>873</v>
      </c>
      <c r="G255" s="626">
        <v>872</v>
      </c>
      <c r="H255" s="626">
        <v>885</v>
      </c>
      <c r="I255" s="626">
        <v>874</v>
      </c>
      <c r="J255" s="1286">
        <v>876</v>
      </c>
      <c r="K255" s="626"/>
      <c r="L255" s="626"/>
      <c r="M255" s="626"/>
      <c r="N255" s="627">
        <f t="shared" si="3"/>
        <v>867.44444444444446</v>
      </c>
    </row>
    <row r="256" spans="1:14" x14ac:dyDescent="0.2">
      <c r="A256" s="624" t="s">
        <v>468</v>
      </c>
      <c r="B256" s="398">
        <v>3722</v>
      </c>
      <c r="C256" s="398">
        <v>3745</v>
      </c>
      <c r="D256" s="625">
        <v>3719</v>
      </c>
      <c r="E256" s="625">
        <v>3653</v>
      </c>
      <c r="F256" s="626">
        <v>3808</v>
      </c>
      <c r="G256" s="626">
        <v>3846</v>
      </c>
      <c r="H256" s="626">
        <v>3865</v>
      </c>
      <c r="I256" s="626">
        <v>3868</v>
      </c>
      <c r="J256" s="1286">
        <v>3874</v>
      </c>
      <c r="K256" s="626"/>
      <c r="L256" s="626"/>
      <c r="M256" s="626"/>
      <c r="N256" s="627">
        <f t="shared" si="3"/>
        <v>3788.8888888888887</v>
      </c>
    </row>
    <row r="257" spans="1:14" x14ac:dyDescent="0.2">
      <c r="A257" s="624" t="s">
        <v>469</v>
      </c>
      <c r="B257" s="398">
        <v>2872</v>
      </c>
      <c r="C257" s="398">
        <v>2899</v>
      </c>
      <c r="D257" s="625">
        <v>2876</v>
      </c>
      <c r="E257" s="625">
        <v>2853</v>
      </c>
      <c r="F257" s="626">
        <v>2953</v>
      </c>
      <c r="G257" s="626">
        <v>2962</v>
      </c>
      <c r="H257" s="626">
        <v>2990</v>
      </c>
      <c r="I257" s="626">
        <v>2972</v>
      </c>
      <c r="J257" s="1286">
        <v>2972</v>
      </c>
      <c r="K257" s="626"/>
      <c r="L257" s="626"/>
      <c r="M257" s="626"/>
      <c r="N257" s="627">
        <f t="shared" si="3"/>
        <v>2927.6666666666665</v>
      </c>
    </row>
    <row r="258" spans="1:14" x14ac:dyDescent="0.2">
      <c r="A258" s="624" t="s">
        <v>470</v>
      </c>
      <c r="B258" s="398">
        <v>3275</v>
      </c>
      <c r="C258" s="398">
        <v>3339</v>
      </c>
      <c r="D258" s="625">
        <v>3337</v>
      </c>
      <c r="E258" s="625">
        <v>3316</v>
      </c>
      <c r="F258" s="626">
        <v>3409</v>
      </c>
      <c r="G258" s="626">
        <v>3432</v>
      </c>
      <c r="H258" s="626">
        <v>3440</v>
      </c>
      <c r="I258" s="626">
        <v>3442</v>
      </c>
      <c r="J258" s="1286">
        <v>3463</v>
      </c>
      <c r="K258" s="626"/>
      <c r="L258" s="626"/>
      <c r="M258" s="626"/>
      <c r="N258" s="627">
        <f t="shared" si="3"/>
        <v>3383.6666666666665</v>
      </c>
    </row>
    <row r="259" spans="1:14" x14ac:dyDescent="0.2">
      <c r="A259" s="624" t="s">
        <v>471</v>
      </c>
      <c r="B259" s="398">
        <v>417</v>
      </c>
      <c r="C259" s="398">
        <v>420</v>
      </c>
      <c r="D259" s="625">
        <v>414</v>
      </c>
      <c r="E259" s="625">
        <v>401</v>
      </c>
      <c r="F259" s="626">
        <v>427</v>
      </c>
      <c r="G259" s="626">
        <v>432</v>
      </c>
      <c r="H259" s="626">
        <v>429</v>
      </c>
      <c r="I259" s="626">
        <v>425</v>
      </c>
      <c r="J259" s="1286">
        <v>442</v>
      </c>
      <c r="K259" s="626"/>
      <c r="L259" s="626"/>
      <c r="M259" s="626"/>
      <c r="N259" s="627">
        <f t="shared" si="3"/>
        <v>423</v>
      </c>
    </row>
    <row r="260" spans="1:14" x14ac:dyDescent="0.2">
      <c r="A260" s="624" t="s">
        <v>472</v>
      </c>
      <c r="B260" s="398">
        <v>2677</v>
      </c>
      <c r="C260" s="398">
        <v>2751</v>
      </c>
      <c r="D260" s="625">
        <v>2698</v>
      </c>
      <c r="E260" s="625">
        <v>2663</v>
      </c>
      <c r="F260" s="626">
        <v>2770</v>
      </c>
      <c r="G260" s="626">
        <v>2754</v>
      </c>
      <c r="H260" s="626">
        <v>2781</v>
      </c>
      <c r="I260" s="626">
        <v>2765</v>
      </c>
      <c r="J260" s="1286">
        <v>2777</v>
      </c>
      <c r="K260" s="626"/>
      <c r="L260" s="626"/>
      <c r="M260" s="626"/>
      <c r="N260" s="627">
        <f t="shared" si="3"/>
        <v>2737.3333333333335</v>
      </c>
    </row>
    <row r="261" spans="1:14" x14ac:dyDescent="0.2">
      <c r="A261" s="624" t="s">
        <v>473</v>
      </c>
      <c r="B261" s="398">
        <v>3333</v>
      </c>
      <c r="C261" s="398">
        <v>3360</v>
      </c>
      <c r="D261" s="625">
        <v>3323</v>
      </c>
      <c r="E261" s="625">
        <v>3261</v>
      </c>
      <c r="F261" s="626">
        <v>3389</v>
      </c>
      <c r="G261" s="626">
        <v>3409</v>
      </c>
      <c r="H261" s="626">
        <v>3462</v>
      </c>
      <c r="I261" s="626">
        <v>3502</v>
      </c>
      <c r="J261" s="1286">
        <v>3522</v>
      </c>
      <c r="K261" s="626"/>
      <c r="L261" s="626"/>
      <c r="M261" s="626"/>
      <c r="N261" s="627">
        <f t="shared" si="3"/>
        <v>3395.6666666666665</v>
      </c>
    </row>
    <row r="262" spans="1:14" x14ac:dyDescent="0.2">
      <c r="A262" s="624" t="s">
        <v>474</v>
      </c>
      <c r="B262" s="398">
        <v>4213</v>
      </c>
      <c r="C262" s="398">
        <v>4292</v>
      </c>
      <c r="D262" s="625">
        <v>4299</v>
      </c>
      <c r="E262" s="625">
        <v>4247</v>
      </c>
      <c r="F262" s="626">
        <v>4389</v>
      </c>
      <c r="G262" s="626">
        <v>4401</v>
      </c>
      <c r="H262" s="626">
        <v>4431</v>
      </c>
      <c r="I262" s="626">
        <v>4480</v>
      </c>
      <c r="J262" s="1286">
        <v>4454</v>
      </c>
      <c r="K262" s="626"/>
      <c r="L262" s="626"/>
      <c r="M262" s="626"/>
      <c r="N262" s="627">
        <f t="shared" si="3"/>
        <v>4356.2222222222226</v>
      </c>
    </row>
    <row r="263" spans="1:14" x14ac:dyDescent="0.2">
      <c r="A263" s="624" t="s">
        <v>475</v>
      </c>
      <c r="B263" s="398">
        <v>4000</v>
      </c>
      <c r="C263" s="398">
        <v>4040</v>
      </c>
      <c r="D263" s="625">
        <v>4032</v>
      </c>
      <c r="E263" s="625">
        <v>3987</v>
      </c>
      <c r="F263" s="626">
        <v>4119</v>
      </c>
      <c r="G263" s="626">
        <v>4143</v>
      </c>
      <c r="H263" s="626">
        <v>4106</v>
      </c>
      <c r="I263" s="626">
        <v>4108</v>
      </c>
      <c r="J263" s="1286">
        <v>4115</v>
      </c>
      <c r="K263" s="626"/>
      <c r="L263" s="626"/>
      <c r="M263" s="626"/>
      <c r="N263" s="627">
        <f t="shared" ref="N263:N326" si="4">AVERAGE(B263:M263)</f>
        <v>4072.2222222222222</v>
      </c>
    </row>
    <row r="264" spans="1:14" x14ac:dyDescent="0.2">
      <c r="A264" s="624" t="s">
        <v>476</v>
      </c>
      <c r="B264" s="398">
        <v>19327</v>
      </c>
      <c r="C264" s="398">
        <v>19539</v>
      </c>
      <c r="D264" s="625">
        <v>19504</v>
      </c>
      <c r="E264" s="625">
        <v>19285</v>
      </c>
      <c r="F264" s="626">
        <v>19915</v>
      </c>
      <c r="G264" s="626">
        <v>19965</v>
      </c>
      <c r="H264" s="626">
        <v>19959</v>
      </c>
      <c r="I264" s="626">
        <v>19759</v>
      </c>
      <c r="J264" s="1286">
        <v>19652</v>
      </c>
      <c r="K264" s="626"/>
      <c r="L264" s="626"/>
      <c r="M264" s="626"/>
      <c r="N264" s="627">
        <f t="shared" si="4"/>
        <v>19656.111111111109</v>
      </c>
    </row>
    <row r="265" spans="1:14" x14ac:dyDescent="0.2">
      <c r="A265" s="624" t="s">
        <v>477</v>
      </c>
      <c r="B265" s="398">
        <v>288</v>
      </c>
      <c r="C265" s="398">
        <v>287</v>
      </c>
      <c r="D265" s="625">
        <v>291</v>
      </c>
      <c r="E265" s="625">
        <v>290</v>
      </c>
      <c r="F265" s="626">
        <v>289</v>
      </c>
      <c r="G265" s="626">
        <v>313</v>
      </c>
      <c r="H265" s="626">
        <v>314</v>
      </c>
      <c r="I265" s="626">
        <v>311</v>
      </c>
      <c r="J265" s="1286">
        <v>305</v>
      </c>
      <c r="K265" s="626"/>
      <c r="L265" s="626"/>
      <c r="M265" s="626"/>
      <c r="N265" s="627">
        <f t="shared" si="4"/>
        <v>298.66666666666669</v>
      </c>
    </row>
    <row r="266" spans="1:14" x14ac:dyDescent="0.2">
      <c r="A266" s="624" t="s">
        <v>478</v>
      </c>
      <c r="B266" s="398">
        <v>29609</v>
      </c>
      <c r="C266" s="398">
        <v>29964</v>
      </c>
      <c r="D266" s="625">
        <v>30020</v>
      </c>
      <c r="E266" s="625">
        <v>29662</v>
      </c>
      <c r="F266" s="626">
        <v>30416</v>
      </c>
      <c r="G266" s="626">
        <v>30578</v>
      </c>
      <c r="H266" s="626">
        <v>30607</v>
      </c>
      <c r="I266" s="626">
        <v>30722</v>
      </c>
      <c r="J266" s="1286">
        <v>30724</v>
      </c>
      <c r="K266" s="626"/>
      <c r="L266" s="626"/>
      <c r="M266" s="626"/>
      <c r="N266" s="627">
        <f t="shared" si="4"/>
        <v>30255.777777777777</v>
      </c>
    </row>
    <row r="267" spans="1:14" x14ac:dyDescent="0.2">
      <c r="A267" s="624" t="s">
        <v>479</v>
      </c>
      <c r="B267" s="398">
        <v>1914</v>
      </c>
      <c r="C267" s="398">
        <v>1927</v>
      </c>
      <c r="D267" s="625">
        <v>1921</v>
      </c>
      <c r="E267" s="625">
        <v>1889</v>
      </c>
      <c r="F267" s="626">
        <v>1951</v>
      </c>
      <c r="G267" s="626">
        <v>1922</v>
      </c>
      <c r="H267" s="626">
        <v>1932</v>
      </c>
      <c r="I267" s="626">
        <v>1949</v>
      </c>
      <c r="J267" s="1286">
        <v>1962</v>
      </c>
      <c r="K267" s="626"/>
      <c r="L267" s="626"/>
      <c r="M267" s="626"/>
      <c r="N267" s="627">
        <f t="shared" si="4"/>
        <v>1929.6666666666667</v>
      </c>
    </row>
    <row r="268" spans="1:14" x14ac:dyDescent="0.2">
      <c r="A268" s="624" t="s">
        <v>480</v>
      </c>
      <c r="B268" s="398">
        <v>3901</v>
      </c>
      <c r="C268" s="398">
        <v>3948</v>
      </c>
      <c r="D268" s="625">
        <v>3924</v>
      </c>
      <c r="E268" s="625">
        <v>3876</v>
      </c>
      <c r="F268" s="626">
        <v>4009</v>
      </c>
      <c r="G268" s="626">
        <v>4057</v>
      </c>
      <c r="H268" s="626">
        <v>4052</v>
      </c>
      <c r="I268" s="626">
        <v>4045</v>
      </c>
      <c r="J268" s="1286">
        <v>4030</v>
      </c>
      <c r="K268" s="626"/>
      <c r="L268" s="626"/>
      <c r="M268" s="626"/>
      <c r="N268" s="627">
        <f t="shared" si="4"/>
        <v>3982.4444444444443</v>
      </c>
    </row>
    <row r="269" spans="1:14" x14ac:dyDescent="0.2">
      <c r="A269" s="624" t="s">
        <v>481</v>
      </c>
      <c r="B269" s="398">
        <v>1096</v>
      </c>
      <c r="C269" s="398">
        <v>1096</v>
      </c>
      <c r="D269" s="625">
        <v>1100</v>
      </c>
      <c r="E269" s="625">
        <v>1093</v>
      </c>
      <c r="F269" s="626">
        <v>1145</v>
      </c>
      <c r="G269" s="626">
        <v>1137</v>
      </c>
      <c r="H269" s="626">
        <v>1141</v>
      </c>
      <c r="I269" s="626">
        <v>1141</v>
      </c>
      <c r="J269" s="1286">
        <v>1139</v>
      </c>
      <c r="K269" s="626"/>
      <c r="L269" s="626"/>
      <c r="M269" s="626"/>
      <c r="N269" s="627">
        <f t="shared" si="4"/>
        <v>1120.8888888888889</v>
      </c>
    </row>
    <row r="270" spans="1:14" x14ac:dyDescent="0.2">
      <c r="A270" s="624" t="s">
        <v>482</v>
      </c>
      <c r="B270" s="398">
        <v>4085</v>
      </c>
      <c r="C270" s="398">
        <v>4106</v>
      </c>
      <c r="D270" s="625">
        <v>4089</v>
      </c>
      <c r="E270" s="625">
        <v>4026</v>
      </c>
      <c r="F270" s="626">
        <v>4160</v>
      </c>
      <c r="G270" s="626">
        <v>4108</v>
      </c>
      <c r="H270" s="626">
        <v>4174</v>
      </c>
      <c r="I270" s="626">
        <v>4148</v>
      </c>
      <c r="J270" s="1286">
        <v>4134</v>
      </c>
      <c r="K270" s="626"/>
      <c r="L270" s="626"/>
      <c r="M270" s="626"/>
      <c r="N270" s="627">
        <f t="shared" si="4"/>
        <v>4114.4444444444443</v>
      </c>
    </row>
    <row r="271" spans="1:14" x14ac:dyDescent="0.2">
      <c r="A271" s="624" t="s">
        <v>483</v>
      </c>
      <c r="B271" s="398">
        <v>1403</v>
      </c>
      <c r="C271" s="398">
        <v>1413</v>
      </c>
      <c r="D271" s="625">
        <v>1399</v>
      </c>
      <c r="E271" s="625">
        <v>1386</v>
      </c>
      <c r="F271" s="626">
        <v>1407</v>
      </c>
      <c r="G271" s="626">
        <v>1390</v>
      </c>
      <c r="H271" s="626">
        <v>1395</v>
      </c>
      <c r="I271" s="626">
        <v>1404</v>
      </c>
      <c r="J271" s="1286">
        <v>1415</v>
      </c>
      <c r="K271" s="626"/>
      <c r="L271" s="626"/>
      <c r="M271" s="626"/>
      <c r="N271" s="627">
        <f t="shared" si="4"/>
        <v>1401.3333333333333</v>
      </c>
    </row>
    <row r="272" spans="1:14" x14ac:dyDescent="0.2">
      <c r="A272" s="624" t="s">
        <v>484</v>
      </c>
      <c r="B272" s="398">
        <v>1626</v>
      </c>
      <c r="C272" s="398">
        <v>1656</v>
      </c>
      <c r="D272" s="625">
        <v>1649</v>
      </c>
      <c r="E272" s="625">
        <v>1618</v>
      </c>
      <c r="F272" s="626">
        <v>1657</v>
      </c>
      <c r="G272" s="626">
        <v>1646</v>
      </c>
      <c r="H272" s="626">
        <v>1675</v>
      </c>
      <c r="I272" s="626">
        <v>1671</v>
      </c>
      <c r="J272" s="1286">
        <v>1691</v>
      </c>
      <c r="K272" s="626"/>
      <c r="L272" s="626"/>
      <c r="M272" s="626"/>
      <c r="N272" s="627">
        <f t="shared" si="4"/>
        <v>1654.3333333333333</v>
      </c>
    </row>
    <row r="273" spans="1:14" x14ac:dyDescent="0.2">
      <c r="A273" s="624" t="s">
        <v>485</v>
      </c>
      <c r="B273" s="398">
        <v>7503</v>
      </c>
      <c r="C273" s="398">
        <v>7576</v>
      </c>
      <c r="D273" s="625">
        <v>7602</v>
      </c>
      <c r="E273" s="625">
        <v>7534</v>
      </c>
      <c r="F273" s="626">
        <v>7860</v>
      </c>
      <c r="G273" s="626">
        <v>7897</v>
      </c>
      <c r="H273" s="626">
        <v>7951</v>
      </c>
      <c r="I273" s="626">
        <v>7989</v>
      </c>
      <c r="J273" s="1286">
        <v>8050</v>
      </c>
      <c r="K273" s="626"/>
      <c r="L273" s="626"/>
      <c r="M273" s="626"/>
      <c r="N273" s="627">
        <f t="shared" si="4"/>
        <v>7773.5555555555557</v>
      </c>
    </row>
    <row r="274" spans="1:14" x14ac:dyDescent="0.2">
      <c r="A274" s="624" t="s">
        <v>486</v>
      </c>
      <c r="B274" s="398">
        <v>2391</v>
      </c>
      <c r="C274" s="398">
        <v>2380</v>
      </c>
      <c r="D274" s="625">
        <v>2370</v>
      </c>
      <c r="E274" s="625">
        <v>2366</v>
      </c>
      <c r="F274" s="626">
        <v>2388</v>
      </c>
      <c r="G274" s="626">
        <v>2371</v>
      </c>
      <c r="H274" s="626">
        <v>2401</v>
      </c>
      <c r="I274" s="626">
        <v>2401</v>
      </c>
      <c r="J274" s="1286">
        <v>2421</v>
      </c>
      <c r="K274" s="626"/>
      <c r="L274" s="626"/>
      <c r="M274" s="626"/>
      <c r="N274" s="627">
        <f t="shared" si="4"/>
        <v>2387.6666666666665</v>
      </c>
    </row>
    <row r="275" spans="1:14" x14ac:dyDescent="0.2">
      <c r="A275" s="624" t="s">
        <v>487</v>
      </c>
      <c r="B275" s="398">
        <v>1614</v>
      </c>
      <c r="C275" s="398">
        <v>1652</v>
      </c>
      <c r="D275" s="625">
        <v>1658</v>
      </c>
      <c r="E275" s="625">
        <v>1631</v>
      </c>
      <c r="F275" s="626">
        <v>1652</v>
      </c>
      <c r="G275" s="626">
        <v>1660</v>
      </c>
      <c r="H275" s="626">
        <v>1645</v>
      </c>
      <c r="I275" s="626">
        <v>1645</v>
      </c>
      <c r="J275" s="1286">
        <v>1663</v>
      </c>
      <c r="K275" s="626"/>
      <c r="L275" s="626"/>
      <c r="M275" s="626"/>
      <c r="N275" s="627">
        <f t="shared" si="4"/>
        <v>1646.6666666666667</v>
      </c>
    </row>
    <row r="276" spans="1:14" x14ac:dyDescent="0.2">
      <c r="A276" s="624" t="s">
        <v>488</v>
      </c>
      <c r="B276" s="398">
        <v>2936</v>
      </c>
      <c r="C276" s="398">
        <v>2995</v>
      </c>
      <c r="D276" s="625">
        <v>2980</v>
      </c>
      <c r="E276" s="625">
        <v>2946</v>
      </c>
      <c r="F276" s="626">
        <v>3047</v>
      </c>
      <c r="G276" s="626">
        <v>3077</v>
      </c>
      <c r="H276" s="626">
        <v>3100</v>
      </c>
      <c r="I276" s="626">
        <v>3105</v>
      </c>
      <c r="J276" s="1286">
        <v>3107</v>
      </c>
      <c r="K276" s="626"/>
      <c r="L276" s="626"/>
      <c r="M276" s="626"/>
      <c r="N276" s="627">
        <f t="shared" si="4"/>
        <v>3032.5555555555557</v>
      </c>
    </row>
    <row r="277" spans="1:14" x14ac:dyDescent="0.2">
      <c r="A277" s="624" t="s">
        <v>489</v>
      </c>
      <c r="B277" s="398">
        <v>2447</v>
      </c>
      <c r="C277" s="398">
        <v>2465</v>
      </c>
      <c r="D277" s="625">
        <v>2459</v>
      </c>
      <c r="E277" s="625">
        <v>2435</v>
      </c>
      <c r="F277" s="626">
        <v>2487</v>
      </c>
      <c r="G277" s="626">
        <v>2510</v>
      </c>
      <c r="H277" s="626">
        <v>2535</v>
      </c>
      <c r="I277" s="626">
        <v>2548</v>
      </c>
      <c r="J277" s="1286">
        <v>2547</v>
      </c>
      <c r="K277" s="626"/>
      <c r="L277" s="626"/>
      <c r="M277" s="626"/>
      <c r="N277" s="627">
        <f t="shared" si="4"/>
        <v>2492.5555555555557</v>
      </c>
    </row>
    <row r="278" spans="1:14" x14ac:dyDescent="0.2">
      <c r="A278" s="624" t="s">
        <v>490</v>
      </c>
      <c r="B278" s="398">
        <v>2379</v>
      </c>
      <c r="C278" s="398">
        <v>2428</v>
      </c>
      <c r="D278" s="625">
        <v>2418</v>
      </c>
      <c r="E278" s="625">
        <v>2364</v>
      </c>
      <c r="F278" s="626">
        <v>2466</v>
      </c>
      <c r="G278" s="626">
        <v>2478</v>
      </c>
      <c r="H278" s="626">
        <v>2491</v>
      </c>
      <c r="I278" s="626">
        <v>2479</v>
      </c>
      <c r="J278" s="1286">
        <v>2455</v>
      </c>
      <c r="K278" s="626"/>
      <c r="L278" s="626"/>
      <c r="M278" s="626"/>
      <c r="N278" s="627">
        <f t="shared" si="4"/>
        <v>2439.7777777777778</v>
      </c>
    </row>
    <row r="279" spans="1:14" x14ac:dyDescent="0.2">
      <c r="A279" s="624" t="s">
        <v>491</v>
      </c>
      <c r="B279" s="398">
        <v>5270</v>
      </c>
      <c r="C279" s="398">
        <v>5342</v>
      </c>
      <c r="D279" s="625">
        <v>5336</v>
      </c>
      <c r="E279" s="625">
        <v>5261</v>
      </c>
      <c r="F279" s="626">
        <v>5536</v>
      </c>
      <c r="G279" s="626">
        <v>5568</v>
      </c>
      <c r="H279" s="626">
        <v>5589</v>
      </c>
      <c r="I279" s="626">
        <v>5585</v>
      </c>
      <c r="J279" s="1286">
        <v>5612</v>
      </c>
      <c r="K279" s="626"/>
      <c r="L279" s="626"/>
      <c r="M279" s="626"/>
      <c r="N279" s="627">
        <f t="shared" si="4"/>
        <v>5455.4444444444443</v>
      </c>
    </row>
    <row r="280" spans="1:14" x14ac:dyDescent="0.2">
      <c r="A280" s="624" t="s">
        <v>492</v>
      </c>
      <c r="B280" s="398">
        <v>708</v>
      </c>
      <c r="C280" s="398">
        <v>708</v>
      </c>
      <c r="D280" s="625">
        <v>718</v>
      </c>
      <c r="E280" s="625">
        <v>717</v>
      </c>
      <c r="F280" s="626">
        <v>737</v>
      </c>
      <c r="G280" s="626">
        <v>754</v>
      </c>
      <c r="H280" s="626">
        <v>762</v>
      </c>
      <c r="I280" s="626">
        <v>758</v>
      </c>
      <c r="J280" s="1286">
        <v>758</v>
      </c>
      <c r="K280" s="626"/>
      <c r="L280" s="626"/>
      <c r="M280" s="626"/>
      <c r="N280" s="627">
        <f t="shared" si="4"/>
        <v>735.55555555555554</v>
      </c>
    </row>
    <row r="281" spans="1:14" x14ac:dyDescent="0.2">
      <c r="A281" s="624" t="s">
        <v>493</v>
      </c>
      <c r="B281" s="398">
        <v>1184</v>
      </c>
      <c r="C281" s="398">
        <v>1180</v>
      </c>
      <c r="D281" s="625">
        <v>1190</v>
      </c>
      <c r="E281" s="625">
        <v>1181</v>
      </c>
      <c r="F281" s="626">
        <v>1217</v>
      </c>
      <c r="G281" s="626">
        <v>1255</v>
      </c>
      <c r="H281" s="626">
        <v>1240</v>
      </c>
      <c r="I281" s="626">
        <v>1242</v>
      </c>
      <c r="J281" s="1286">
        <v>1256</v>
      </c>
      <c r="K281" s="626"/>
      <c r="L281" s="626"/>
      <c r="M281" s="626"/>
      <c r="N281" s="627">
        <f t="shared" si="4"/>
        <v>1216.1111111111111</v>
      </c>
    </row>
    <row r="282" spans="1:14" x14ac:dyDescent="0.2">
      <c r="A282" s="624" t="s">
        <v>494</v>
      </c>
      <c r="B282" s="398">
        <v>673</v>
      </c>
      <c r="C282" s="398">
        <v>674</v>
      </c>
      <c r="D282" s="625">
        <v>676</v>
      </c>
      <c r="E282" s="625">
        <v>658</v>
      </c>
      <c r="F282" s="626">
        <v>685</v>
      </c>
      <c r="G282" s="626">
        <v>695</v>
      </c>
      <c r="H282" s="626">
        <v>686</v>
      </c>
      <c r="I282" s="626">
        <v>693</v>
      </c>
      <c r="J282" s="1286">
        <v>691</v>
      </c>
      <c r="K282" s="626"/>
      <c r="L282" s="626"/>
      <c r="M282" s="626"/>
      <c r="N282" s="627">
        <f t="shared" si="4"/>
        <v>681.22222222222217</v>
      </c>
    </row>
    <row r="283" spans="1:14" x14ac:dyDescent="0.2">
      <c r="A283" s="624" t="s">
        <v>495</v>
      </c>
      <c r="B283" s="398">
        <v>8590</v>
      </c>
      <c r="C283" s="398">
        <v>8646</v>
      </c>
      <c r="D283" s="625">
        <v>8705</v>
      </c>
      <c r="E283" s="625">
        <v>8607</v>
      </c>
      <c r="F283" s="626">
        <v>8847</v>
      </c>
      <c r="G283" s="626">
        <v>8871</v>
      </c>
      <c r="H283" s="626">
        <v>8944</v>
      </c>
      <c r="I283" s="626">
        <v>8982</v>
      </c>
      <c r="J283" s="1286">
        <v>8958</v>
      </c>
      <c r="K283" s="626"/>
      <c r="L283" s="626"/>
      <c r="M283" s="626"/>
      <c r="N283" s="627">
        <f t="shared" si="4"/>
        <v>8794.4444444444453</v>
      </c>
    </row>
    <row r="284" spans="1:14" x14ac:dyDescent="0.2">
      <c r="A284" s="624" t="s">
        <v>496</v>
      </c>
      <c r="B284" s="398">
        <v>468</v>
      </c>
      <c r="C284" s="398">
        <v>435</v>
      </c>
      <c r="D284" s="625">
        <v>437</v>
      </c>
      <c r="E284" s="625">
        <v>430</v>
      </c>
      <c r="F284" s="626">
        <v>487</v>
      </c>
      <c r="G284" s="626">
        <v>487</v>
      </c>
      <c r="H284" s="626">
        <v>499</v>
      </c>
      <c r="I284" s="626">
        <v>493</v>
      </c>
      <c r="J284" s="1286">
        <v>494</v>
      </c>
      <c r="K284" s="626"/>
      <c r="L284" s="626"/>
      <c r="M284" s="626"/>
      <c r="N284" s="627">
        <f t="shared" si="4"/>
        <v>470</v>
      </c>
    </row>
    <row r="285" spans="1:14" x14ac:dyDescent="0.2">
      <c r="A285" s="624" t="s">
        <v>497</v>
      </c>
      <c r="B285" s="398">
        <v>198</v>
      </c>
      <c r="C285" s="398">
        <v>196</v>
      </c>
      <c r="D285" s="625">
        <v>195</v>
      </c>
      <c r="E285" s="625">
        <v>193</v>
      </c>
      <c r="F285" s="626">
        <v>192</v>
      </c>
      <c r="G285" s="626">
        <v>192</v>
      </c>
      <c r="H285" s="626">
        <v>201</v>
      </c>
      <c r="I285" s="626">
        <v>206</v>
      </c>
      <c r="J285" s="1286">
        <v>205</v>
      </c>
      <c r="K285" s="626"/>
      <c r="L285" s="626"/>
      <c r="M285" s="626"/>
      <c r="N285" s="627">
        <f t="shared" si="4"/>
        <v>197.55555555555554</v>
      </c>
    </row>
    <row r="286" spans="1:14" x14ac:dyDescent="0.2">
      <c r="A286" s="624" t="s">
        <v>498</v>
      </c>
      <c r="B286" s="398">
        <v>140</v>
      </c>
      <c r="C286" s="398">
        <v>143</v>
      </c>
      <c r="D286" s="625">
        <v>144</v>
      </c>
      <c r="E286" s="625">
        <v>144</v>
      </c>
      <c r="F286" s="626">
        <v>137</v>
      </c>
      <c r="G286" s="626">
        <v>141</v>
      </c>
      <c r="H286" s="626">
        <v>137</v>
      </c>
      <c r="I286" s="626">
        <v>138</v>
      </c>
      <c r="J286" s="1286">
        <v>138</v>
      </c>
      <c r="K286" s="626"/>
      <c r="L286" s="626"/>
      <c r="M286" s="626"/>
      <c r="N286" s="627">
        <f t="shared" si="4"/>
        <v>140.22222222222223</v>
      </c>
    </row>
    <row r="287" spans="1:14" x14ac:dyDescent="0.2">
      <c r="A287" s="624" t="s">
        <v>499</v>
      </c>
      <c r="B287" s="398">
        <v>462</v>
      </c>
      <c r="C287" s="398">
        <v>483</v>
      </c>
      <c r="D287" s="625">
        <v>495</v>
      </c>
      <c r="E287" s="625">
        <v>487</v>
      </c>
      <c r="F287" s="626">
        <v>486</v>
      </c>
      <c r="G287" s="626">
        <v>481</v>
      </c>
      <c r="H287" s="626">
        <v>490</v>
      </c>
      <c r="I287" s="626">
        <v>511</v>
      </c>
      <c r="J287" s="1286">
        <v>511</v>
      </c>
      <c r="K287" s="626"/>
      <c r="L287" s="626"/>
      <c r="M287" s="626"/>
      <c r="N287" s="627">
        <f t="shared" si="4"/>
        <v>489.55555555555554</v>
      </c>
    </row>
    <row r="288" spans="1:14" x14ac:dyDescent="0.2">
      <c r="A288" s="624" t="s">
        <v>500</v>
      </c>
      <c r="B288" s="398">
        <v>125</v>
      </c>
      <c r="C288" s="398">
        <v>124</v>
      </c>
      <c r="D288" s="625">
        <v>125</v>
      </c>
      <c r="E288" s="625">
        <v>124</v>
      </c>
      <c r="F288" s="626">
        <v>121</v>
      </c>
      <c r="G288" s="626">
        <v>125</v>
      </c>
      <c r="H288" s="626">
        <v>125</v>
      </c>
      <c r="I288" s="626">
        <v>116</v>
      </c>
      <c r="J288" s="1286">
        <v>120</v>
      </c>
      <c r="K288" s="626"/>
      <c r="L288" s="626"/>
      <c r="M288" s="626"/>
      <c r="N288" s="627">
        <f t="shared" si="4"/>
        <v>122.77777777777777</v>
      </c>
    </row>
    <row r="289" spans="1:14" x14ac:dyDescent="0.2">
      <c r="A289" s="624" t="s">
        <v>501</v>
      </c>
      <c r="B289" s="398">
        <v>0</v>
      </c>
      <c r="C289" s="398">
        <v>0</v>
      </c>
      <c r="D289" s="625">
        <v>0</v>
      </c>
      <c r="E289" s="625">
        <v>0</v>
      </c>
      <c r="F289" s="156">
        <v>0</v>
      </c>
      <c r="G289" s="156">
        <v>0</v>
      </c>
      <c r="H289" s="156">
        <v>0</v>
      </c>
      <c r="I289" s="156">
        <v>0</v>
      </c>
      <c r="J289" s="156">
        <v>0</v>
      </c>
      <c r="K289" s="156"/>
      <c r="L289" s="156"/>
      <c r="M289" s="156"/>
      <c r="N289" s="341">
        <f t="shared" si="4"/>
        <v>0</v>
      </c>
    </row>
    <row r="290" spans="1:14" x14ac:dyDescent="0.2">
      <c r="A290" s="628" t="s">
        <v>502</v>
      </c>
      <c r="B290" s="398">
        <v>145</v>
      </c>
      <c r="C290" s="398">
        <v>142</v>
      </c>
      <c r="D290" s="625">
        <v>140</v>
      </c>
      <c r="E290" s="625">
        <v>140</v>
      </c>
      <c r="F290" s="626">
        <v>142</v>
      </c>
      <c r="G290" s="626">
        <v>137</v>
      </c>
      <c r="H290" s="626">
        <v>142</v>
      </c>
      <c r="I290" s="626">
        <v>151</v>
      </c>
      <c r="J290" s="1286">
        <v>161</v>
      </c>
      <c r="K290" s="626"/>
      <c r="L290" s="626"/>
      <c r="M290" s="626"/>
      <c r="N290" s="627">
        <f t="shared" si="4"/>
        <v>144.44444444444446</v>
      </c>
    </row>
    <row r="291" spans="1:14" x14ac:dyDescent="0.2">
      <c r="A291" s="624" t="s">
        <v>503</v>
      </c>
      <c r="B291" s="398">
        <v>1</v>
      </c>
      <c r="C291" s="398">
        <v>1</v>
      </c>
      <c r="D291" s="625">
        <v>1</v>
      </c>
      <c r="E291" s="625">
        <v>1</v>
      </c>
      <c r="F291" s="626">
        <v>1</v>
      </c>
      <c r="G291" s="626">
        <v>1</v>
      </c>
      <c r="H291" s="626">
        <v>1</v>
      </c>
      <c r="I291" s="626">
        <v>1</v>
      </c>
      <c r="J291" s="1286">
        <v>1</v>
      </c>
      <c r="K291" s="626"/>
      <c r="L291" s="626"/>
      <c r="M291" s="626"/>
      <c r="N291" s="627">
        <f t="shared" si="4"/>
        <v>1</v>
      </c>
    </row>
    <row r="292" spans="1:14" x14ac:dyDescent="0.2">
      <c r="A292" s="624" t="s">
        <v>504</v>
      </c>
      <c r="B292" s="398">
        <v>501</v>
      </c>
      <c r="C292" s="398">
        <v>496</v>
      </c>
      <c r="D292" s="625">
        <v>495</v>
      </c>
      <c r="E292" s="625">
        <v>488</v>
      </c>
      <c r="F292" s="626">
        <v>499</v>
      </c>
      <c r="G292" s="626">
        <v>505</v>
      </c>
      <c r="H292" s="626">
        <v>518</v>
      </c>
      <c r="I292" s="626">
        <v>540</v>
      </c>
      <c r="J292" s="1286">
        <v>548</v>
      </c>
      <c r="K292" s="626"/>
      <c r="L292" s="626"/>
      <c r="M292" s="626"/>
      <c r="N292" s="627">
        <f t="shared" si="4"/>
        <v>510</v>
      </c>
    </row>
    <row r="293" spans="1:14" x14ac:dyDescent="0.2">
      <c r="A293" s="624" t="s">
        <v>505</v>
      </c>
      <c r="B293" s="398">
        <v>11</v>
      </c>
      <c r="C293" s="398">
        <v>11</v>
      </c>
      <c r="D293" s="625">
        <v>8</v>
      </c>
      <c r="E293" s="625">
        <v>8</v>
      </c>
      <c r="F293" s="626">
        <v>10</v>
      </c>
      <c r="G293" s="626">
        <v>10</v>
      </c>
      <c r="H293" s="626">
        <v>10</v>
      </c>
      <c r="I293" s="626">
        <v>10</v>
      </c>
      <c r="J293" s="1286">
        <v>13</v>
      </c>
      <c r="K293" s="626"/>
      <c r="L293" s="626"/>
      <c r="M293" s="626"/>
      <c r="N293" s="627">
        <f t="shared" si="4"/>
        <v>10.111111111111111</v>
      </c>
    </row>
    <row r="294" spans="1:14" x14ac:dyDescent="0.2">
      <c r="A294" s="624" t="s">
        <v>506</v>
      </c>
      <c r="B294" s="398">
        <v>3288</v>
      </c>
      <c r="C294" s="398">
        <v>3303</v>
      </c>
      <c r="D294" s="625">
        <v>3285</v>
      </c>
      <c r="E294" s="625">
        <v>3256</v>
      </c>
      <c r="F294" s="626">
        <v>3314</v>
      </c>
      <c r="G294" s="626">
        <v>3318</v>
      </c>
      <c r="H294" s="626">
        <v>3374</v>
      </c>
      <c r="I294" s="626">
        <v>3391</v>
      </c>
      <c r="J294" s="1286">
        <v>3401</v>
      </c>
      <c r="K294" s="626"/>
      <c r="L294" s="626"/>
      <c r="M294" s="626"/>
      <c r="N294" s="627">
        <f t="shared" si="4"/>
        <v>3325.5555555555557</v>
      </c>
    </row>
    <row r="295" spans="1:14" x14ac:dyDescent="0.2">
      <c r="A295" s="624" t="s">
        <v>507</v>
      </c>
      <c r="B295" s="398">
        <v>6192</v>
      </c>
      <c r="C295" s="398">
        <v>6250</v>
      </c>
      <c r="D295" s="625">
        <v>6267</v>
      </c>
      <c r="E295" s="625">
        <v>6219</v>
      </c>
      <c r="F295" s="626">
        <v>6353</v>
      </c>
      <c r="G295" s="626">
        <v>6370</v>
      </c>
      <c r="H295" s="626">
        <v>6334</v>
      </c>
      <c r="I295" s="626">
        <v>6353</v>
      </c>
      <c r="J295" s="1286">
        <v>6355</v>
      </c>
      <c r="K295" s="626"/>
      <c r="L295" s="626"/>
      <c r="M295" s="626"/>
      <c r="N295" s="627">
        <f t="shared" si="4"/>
        <v>6299.2222222222226</v>
      </c>
    </row>
    <row r="296" spans="1:14" x14ac:dyDescent="0.2">
      <c r="A296" s="624" t="s">
        <v>508</v>
      </c>
      <c r="B296" s="398">
        <v>0</v>
      </c>
      <c r="C296" s="398">
        <v>0</v>
      </c>
      <c r="D296" s="625">
        <v>0</v>
      </c>
      <c r="E296" s="625">
        <v>0</v>
      </c>
      <c r="F296" s="156">
        <v>0</v>
      </c>
      <c r="G296" s="156">
        <v>0</v>
      </c>
      <c r="H296" s="156">
        <v>0</v>
      </c>
      <c r="I296" s="156">
        <v>0</v>
      </c>
      <c r="J296" s="156">
        <v>0</v>
      </c>
      <c r="K296" s="156"/>
      <c r="L296" s="156"/>
      <c r="M296" s="156"/>
      <c r="N296" s="341">
        <f t="shared" si="4"/>
        <v>0</v>
      </c>
    </row>
    <row r="297" spans="1:14" x14ac:dyDescent="0.2">
      <c r="A297" s="624" t="s">
        <v>509</v>
      </c>
      <c r="B297" s="398">
        <v>0</v>
      </c>
      <c r="C297" s="398">
        <v>0</v>
      </c>
      <c r="D297" s="625">
        <v>2</v>
      </c>
      <c r="E297" s="625">
        <v>2</v>
      </c>
      <c r="F297" s="156">
        <v>2</v>
      </c>
      <c r="G297" s="156">
        <v>2</v>
      </c>
      <c r="H297" s="156">
        <v>2</v>
      </c>
      <c r="I297" s="156">
        <v>2</v>
      </c>
      <c r="J297" s="156">
        <v>2</v>
      </c>
      <c r="K297" s="156"/>
      <c r="L297" s="156"/>
      <c r="M297" s="156"/>
      <c r="N297" s="341">
        <f t="shared" si="4"/>
        <v>1.5555555555555556</v>
      </c>
    </row>
    <row r="298" spans="1:14" x14ac:dyDescent="0.2">
      <c r="A298" s="624" t="s">
        <v>510</v>
      </c>
      <c r="B298" s="398">
        <v>0</v>
      </c>
      <c r="C298" s="398">
        <v>0</v>
      </c>
      <c r="D298" s="625">
        <v>0</v>
      </c>
      <c r="E298" s="625">
        <v>0</v>
      </c>
      <c r="F298" s="156">
        <v>0</v>
      </c>
      <c r="G298" s="156">
        <v>0</v>
      </c>
      <c r="H298" s="156">
        <v>0</v>
      </c>
      <c r="I298" s="156">
        <v>5</v>
      </c>
      <c r="J298" s="156">
        <v>5</v>
      </c>
      <c r="K298" s="156"/>
      <c r="L298" s="156"/>
      <c r="M298" s="156"/>
      <c r="N298" s="341">
        <f t="shared" si="4"/>
        <v>1.1111111111111112</v>
      </c>
    </row>
    <row r="299" spans="1:14" x14ac:dyDescent="0.2">
      <c r="A299" s="624" t="s">
        <v>511</v>
      </c>
      <c r="B299" s="398">
        <v>3</v>
      </c>
      <c r="C299" s="398">
        <v>3</v>
      </c>
      <c r="D299" s="625">
        <v>3</v>
      </c>
      <c r="E299" s="625">
        <v>3</v>
      </c>
      <c r="F299" s="626">
        <v>3</v>
      </c>
      <c r="G299" s="626">
        <v>3</v>
      </c>
      <c r="H299" s="626">
        <v>3</v>
      </c>
      <c r="I299" s="626">
        <v>3</v>
      </c>
      <c r="J299" s="1286">
        <v>3</v>
      </c>
      <c r="K299" s="626"/>
      <c r="L299" s="626"/>
      <c r="M299" s="626"/>
      <c r="N299" s="627">
        <f t="shared" si="4"/>
        <v>3</v>
      </c>
    </row>
    <row r="300" spans="1:14" x14ac:dyDescent="0.2">
      <c r="A300" s="624" t="s">
        <v>512</v>
      </c>
      <c r="B300" s="398">
        <v>655</v>
      </c>
      <c r="C300" s="398">
        <v>667</v>
      </c>
      <c r="D300" s="625">
        <v>687</v>
      </c>
      <c r="E300" s="625">
        <v>676</v>
      </c>
      <c r="F300" s="626">
        <v>712</v>
      </c>
      <c r="G300" s="626">
        <v>723</v>
      </c>
      <c r="H300" s="626">
        <v>716</v>
      </c>
      <c r="I300" s="626">
        <v>706</v>
      </c>
      <c r="J300" s="1286">
        <v>700</v>
      </c>
      <c r="K300" s="626"/>
      <c r="L300" s="626"/>
      <c r="M300" s="626"/>
      <c r="N300" s="627">
        <f t="shared" si="4"/>
        <v>693.55555555555554</v>
      </c>
    </row>
    <row r="301" spans="1:14" x14ac:dyDescent="0.2">
      <c r="A301" s="624" t="s">
        <v>513</v>
      </c>
      <c r="B301" s="398">
        <v>9357</v>
      </c>
      <c r="C301" s="398">
        <v>9493</v>
      </c>
      <c r="D301" s="625">
        <v>9779</v>
      </c>
      <c r="E301" s="625">
        <v>9631</v>
      </c>
      <c r="F301" s="626">
        <v>10065</v>
      </c>
      <c r="G301" s="626">
        <v>10228</v>
      </c>
      <c r="H301" s="626">
        <v>10248</v>
      </c>
      <c r="I301" s="626">
        <v>10316</v>
      </c>
      <c r="J301" s="1286">
        <v>10385</v>
      </c>
      <c r="K301" s="626"/>
      <c r="L301" s="626"/>
      <c r="M301" s="626"/>
      <c r="N301" s="627">
        <f t="shared" si="4"/>
        <v>9944.6666666666661</v>
      </c>
    </row>
    <row r="302" spans="1:14" x14ac:dyDescent="0.2">
      <c r="A302" s="624" t="s">
        <v>514</v>
      </c>
      <c r="B302" s="398">
        <v>1831</v>
      </c>
      <c r="C302" s="398">
        <v>1906</v>
      </c>
      <c r="D302" s="625">
        <v>1915</v>
      </c>
      <c r="E302" s="625">
        <v>1893</v>
      </c>
      <c r="F302" s="626">
        <v>1968</v>
      </c>
      <c r="G302" s="626">
        <v>1983</v>
      </c>
      <c r="H302" s="626">
        <v>1993</v>
      </c>
      <c r="I302" s="626">
        <v>1987</v>
      </c>
      <c r="J302" s="1286">
        <v>1988</v>
      </c>
      <c r="K302" s="626"/>
      <c r="L302" s="626"/>
      <c r="M302" s="626"/>
      <c r="N302" s="627">
        <f t="shared" si="4"/>
        <v>1940.4444444444443</v>
      </c>
    </row>
    <row r="303" spans="1:14" x14ac:dyDescent="0.2">
      <c r="A303" s="624" t="s">
        <v>515</v>
      </c>
      <c r="B303" s="398">
        <v>8026</v>
      </c>
      <c r="C303" s="398">
        <v>8083</v>
      </c>
      <c r="D303" s="625">
        <v>7995</v>
      </c>
      <c r="E303" s="625">
        <v>7905</v>
      </c>
      <c r="F303" s="626">
        <v>8204</v>
      </c>
      <c r="G303" s="626">
        <v>8283</v>
      </c>
      <c r="H303" s="626">
        <v>8312</v>
      </c>
      <c r="I303" s="626">
        <v>8358</v>
      </c>
      <c r="J303" s="1286">
        <v>8370</v>
      </c>
      <c r="K303" s="626"/>
      <c r="L303" s="626"/>
      <c r="M303" s="626"/>
      <c r="N303" s="627">
        <f t="shared" si="4"/>
        <v>8170.666666666667</v>
      </c>
    </row>
    <row r="304" spans="1:14" x14ac:dyDescent="0.2">
      <c r="A304" s="624" t="s">
        <v>516</v>
      </c>
      <c r="B304" s="398">
        <v>21603</v>
      </c>
      <c r="C304" s="398">
        <v>21769</v>
      </c>
      <c r="D304" s="625">
        <v>21668</v>
      </c>
      <c r="E304" s="625">
        <v>21396</v>
      </c>
      <c r="F304" s="626">
        <v>22017</v>
      </c>
      <c r="G304" s="626">
        <v>22070</v>
      </c>
      <c r="H304" s="626">
        <v>22172</v>
      </c>
      <c r="I304" s="626">
        <v>22191</v>
      </c>
      <c r="J304" s="1286">
        <v>22289</v>
      </c>
      <c r="K304" s="626"/>
      <c r="L304" s="626"/>
      <c r="M304" s="626"/>
      <c r="N304" s="627">
        <f t="shared" si="4"/>
        <v>21908.333333333332</v>
      </c>
    </row>
    <row r="305" spans="1:14" x14ac:dyDescent="0.2">
      <c r="A305" s="624" t="s">
        <v>517</v>
      </c>
      <c r="B305" s="398">
        <v>16412</v>
      </c>
      <c r="C305" s="398">
        <v>16473</v>
      </c>
      <c r="D305" s="625">
        <v>16438</v>
      </c>
      <c r="E305" s="625">
        <v>16243</v>
      </c>
      <c r="F305" s="626">
        <v>16675</v>
      </c>
      <c r="G305" s="626">
        <v>16789</v>
      </c>
      <c r="H305" s="626">
        <v>16849</v>
      </c>
      <c r="I305" s="626">
        <v>16804</v>
      </c>
      <c r="J305" s="1286">
        <v>16853</v>
      </c>
      <c r="K305" s="626"/>
      <c r="L305" s="626"/>
      <c r="M305" s="626"/>
      <c r="N305" s="627">
        <f t="shared" si="4"/>
        <v>16615.111111111109</v>
      </c>
    </row>
    <row r="306" spans="1:14" x14ac:dyDescent="0.2">
      <c r="A306" s="624" t="s">
        <v>518</v>
      </c>
      <c r="B306" s="398">
        <v>11230</v>
      </c>
      <c r="C306" s="398">
        <v>11312</v>
      </c>
      <c r="D306" s="625">
        <v>11217</v>
      </c>
      <c r="E306" s="625">
        <v>11070</v>
      </c>
      <c r="F306" s="626">
        <v>11257</v>
      </c>
      <c r="G306" s="626">
        <v>11235</v>
      </c>
      <c r="H306" s="626">
        <v>11231</v>
      </c>
      <c r="I306" s="626">
        <v>11198</v>
      </c>
      <c r="J306" s="1286">
        <v>11153</v>
      </c>
      <c r="K306" s="626"/>
      <c r="L306" s="626"/>
      <c r="M306" s="626"/>
      <c r="N306" s="627">
        <f t="shared" si="4"/>
        <v>11211.444444444445</v>
      </c>
    </row>
    <row r="307" spans="1:14" x14ac:dyDescent="0.2">
      <c r="A307" s="624" t="s">
        <v>519</v>
      </c>
      <c r="B307" s="398">
        <v>3988</v>
      </c>
      <c r="C307" s="398">
        <v>4021</v>
      </c>
      <c r="D307" s="625">
        <v>4087</v>
      </c>
      <c r="E307" s="625">
        <v>4052</v>
      </c>
      <c r="F307" s="626">
        <v>4172</v>
      </c>
      <c r="G307" s="626">
        <v>4139</v>
      </c>
      <c r="H307" s="626">
        <v>4198</v>
      </c>
      <c r="I307" s="626">
        <v>4230</v>
      </c>
      <c r="J307" s="1286">
        <v>4234</v>
      </c>
      <c r="K307" s="626"/>
      <c r="L307" s="626"/>
      <c r="M307" s="626"/>
      <c r="N307" s="627">
        <f t="shared" si="4"/>
        <v>4124.5555555555557</v>
      </c>
    </row>
    <row r="308" spans="1:14" x14ac:dyDescent="0.2">
      <c r="A308" s="624" t="s">
        <v>520</v>
      </c>
      <c r="B308" s="398">
        <v>16048</v>
      </c>
      <c r="C308" s="398">
        <v>16172</v>
      </c>
      <c r="D308" s="625">
        <v>16013</v>
      </c>
      <c r="E308" s="625">
        <v>15748</v>
      </c>
      <c r="F308" s="626">
        <v>15741</v>
      </c>
      <c r="G308" s="626">
        <v>15762</v>
      </c>
      <c r="H308" s="626">
        <v>15585</v>
      </c>
      <c r="I308" s="626">
        <v>15266</v>
      </c>
      <c r="J308" s="1286">
        <v>15046</v>
      </c>
      <c r="K308" s="626"/>
      <c r="L308" s="626"/>
      <c r="M308" s="626"/>
      <c r="N308" s="627">
        <f t="shared" si="4"/>
        <v>15709</v>
      </c>
    </row>
    <row r="309" spans="1:14" x14ac:dyDescent="0.2">
      <c r="A309" s="624" t="s">
        <v>521</v>
      </c>
      <c r="B309" s="398">
        <v>4054</v>
      </c>
      <c r="C309" s="398">
        <v>4112</v>
      </c>
      <c r="D309" s="625">
        <v>4177</v>
      </c>
      <c r="E309" s="625">
        <v>4129</v>
      </c>
      <c r="F309" s="626">
        <v>4250</v>
      </c>
      <c r="G309" s="626">
        <v>4251</v>
      </c>
      <c r="H309" s="626">
        <v>4282</v>
      </c>
      <c r="I309" s="626">
        <v>4266</v>
      </c>
      <c r="J309" s="1286">
        <v>4314</v>
      </c>
      <c r="K309" s="626"/>
      <c r="L309" s="626"/>
      <c r="M309" s="626"/>
      <c r="N309" s="627">
        <f t="shared" si="4"/>
        <v>4203.8888888888887</v>
      </c>
    </row>
    <row r="310" spans="1:14" x14ac:dyDescent="0.2">
      <c r="A310" s="624" t="s">
        <v>522</v>
      </c>
      <c r="B310" s="398">
        <v>7978</v>
      </c>
      <c r="C310" s="398">
        <v>7995</v>
      </c>
      <c r="D310" s="625">
        <v>7960</v>
      </c>
      <c r="E310" s="625">
        <v>7876</v>
      </c>
      <c r="F310" s="626">
        <v>8053</v>
      </c>
      <c r="G310" s="626">
        <v>8095</v>
      </c>
      <c r="H310" s="626">
        <v>8136</v>
      </c>
      <c r="I310" s="626">
        <v>8104</v>
      </c>
      <c r="J310" s="1286">
        <v>8095</v>
      </c>
      <c r="K310" s="626"/>
      <c r="L310" s="626"/>
      <c r="M310" s="626"/>
      <c r="N310" s="627">
        <f t="shared" si="4"/>
        <v>8032.4444444444443</v>
      </c>
    </row>
    <row r="311" spans="1:14" x14ac:dyDescent="0.2">
      <c r="A311" s="624" t="s">
        <v>523</v>
      </c>
      <c r="B311" s="398">
        <v>8946</v>
      </c>
      <c r="C311" s="398">
        <v>9046</v>
      </c>
      <c r="D311" s="625">
        <v>9068</v>
      </c>
      <c r="E311" s="625">
        <v>8945</v>
      </c>
      <c r="F311" s="626">
        <v>9360</v>
      </c>
      <c r="G311" s="626">
        <v>9514</v>
      </c>
      <c r="H311" s="626">
        <v>9514</v>
      </c>
      <c r="I311" s="626">
        <v>9569</v>
      </c>
      <c r="J311" s="1286">
        <v>9621</v>
      </c>
      <c r="K311" s="626"/>
      <c r="L311" s="626"/>
      <c r="M311" s="626"/>
      <c r="N311" s="627">
        <f t="shared" si="4"/>
        <v>9287</v>
      </c>
    </row>
    <row r="312" spans="1:14" x14ac:dyDescent="0.2">
      <c r="A312" s="624" t="s">
        <v>524</v>
      </c>
      <c r="B312" s="398">
        <v>4209</v>
      </c>
      <c r="C312" s="398">
        <v>4266</v>
      </c>
      <c r="D312" s="625">
        <v>4240</v>
      </c>
      <c r="E312" s="625">
        <v>4201</v>
      </c>
      <c r="F312" s="626">
        <v>4332</v>
      </c>
      <c r="G312" s="626">
        <v>4393</v>
      </c>
      <c r="H312" s="626">
        <v>4452</v>
      </c>
      <c r="I312" s="626">
        <v>4455</v>
      </c>
      <c r="J312" s="1286">
        <v>4484</v>
      </c>
      <c r="K312" s="626"/>
      <c r="L312" s="626"/>
      <c r="M312" s="626"/>
      <c r="N312" s="627">
        <f t="shared" si="4"/>
        <v>4336.8888888888887</v>
      </c>
    </row>
    <row r="313" spans="1:14" x14ac:dyDescent="0.2">
      <c r="A313" s="624" t="s">
        <v>525</v>
      </c>
      <c r="B313" s="398">
        <v>3966</v>
      </c>
      <c r="C313" s="398">
        <v>4054</v>
      </c>
      <c r="D313" s="625">
        <v>4088</v>
      </c>
      <c r="E313" s="625">
        <v>4039</v>
      </c>
      <c r="F313" s="626">
        <v>4191</v>
      </c>
      <c r="G313" s="626">
        <v>4235</v>
      </c>
      <c r="H313" s="626">
        <v>4219</v>
      </c>
      <c r="I313" s="626">
        <v>4197</v>
      </c>
      <c r="J313" s="1286">
        <v>4241</v>
      </c>
      <c r="K313" s="626"/>
      <c r="L313" s="626"/>
      <c r="M313" s="626"/>
      <c r="N313" s="627">
        <f t="shared" si="4"/>
        <v>4136.666666666667</v>
      </c>
    </row>
    <row r="314" spans="1:14" x14ac:dyDescent="0.2">
      <c r="A314" s="624" t="s">
        <v>526</v>
      </c>
      <c r="B314" s="398">
        <v>4075</v>
      </c>
      <c r="C314" s="398">
        <v>4113</v>
      </c>
      <c r="D314" s="625">
        <v>4095</v>
      </c>
      <c r="E314" s="625">
        <v>4049</v>
      </c>
      <c r="F314" s="626">
        <v>4163</v>
      </c>
      <c r="G314" s="626">
        <v>4230</v>
      </c>
      <c r="H314" s="626">
        <v>4187</v>
      </c>
      <c r="I314" s="626">
        <v>4113</v>
      </c>
      <c r="J314" s="1286">
        <v>4072</v>
      </c>
      <c r="K314" s="626"/>
      <c r="L314" s="626"/>
      <c r="M314" s="626"/>
      <c r="N314" s="627">
        <f t="shared" si="4"/>
        <v>4121.8888888888887</v>
      </c>
    </row>
    <row r="315" spans="1:14" x14ac:dyDescent="0.2">
      <c r="A315" s="624" t="s">
        <v>527</v>
      </c>
      <c r="B315" s="398">
        <v>22924</v>
      </c>
      <c r="C315" s="398">
        <v>23121</v>
      </c>
      <c r="D315" s="625">
        <v>23175</v>
      </c>
      <c r="E315" s="625">
        <v>22898</v>
      </c>
      <c r="F315" s="626">
        <v>24038</v>
      </c>
      <c r="G315" s="626">
        <v>24379</v>
      </c>
      <c r="H315" s="626">
        <v>24271</v>
      </c>
      <c r="I315" s="626">
        <v>24290</v>
      </c>
      <c r="J315" s="1286">
        <v>24375</v>
      </c>
      <c r="K315" s="626"/>
      <c r="L315" s="626"/>
      <c r="M315" s="626"/>
      <c r="N315" s="627">
        <f t="shared" si="4"/>
        <v>23719</v>
      </c>
    </row>
    <row r="316" spans="1:14" x14ac:dyDescent="0.2">
      <c r="A316" s="624" t="s">
        <v>528</v>
      </c>
      <c r="B316" s="398">
        <v>17512</v>
      </c>
      <c r="C316" s="398">
        <v>17813</v>
      </c>
      <c r="D316" s="625">
        <v>17761</v>
      </c>
      <c r="E316" s="625">
        <v>17542</v>
      </c>
      <c r="F316" s="626">
        <v>17972</v>
      </c>
      <c r="G316" s="626">
        <v>18071</v>
      </c>
      <c r="H316" s="626">
        <v>17940</v>
      </c>
      <c r="I316" s="626">
        <v>17923</v>
      </c>
      <c r="J316" s="1286">
        <v>18072</v>
      </c>
      <c r="K316" s="626"/>
      <c r="L316" s="626"/>
      <c r="M316" s="626"/>
      <c r="N316" s="627">
        <f t="shared" si="4"/>
        <v>17845.111111111109</v>
      </c>
    </row>
    <row r="317" spans="1:14" x14ac:dyDescent="0.2">
      <c r="A317" s="624" t="s">
        <v>529</v>
      </c>
      <c r="B317" s="398">
        <v>36034</v>
      </c>
      <c r="C317" s="398">
        <v>36513</v>
      </c>
      <c r="D317" s="625">
        <v>36787</v>
      </c>
      <c r="E317" s="625">
        <v>36398</v>
      </c>
      <c r="F317" s="626">
        <v>36820</v>
      </c>
      <c r="G317" s="626">
        <v>37380</v>
      </c>
      <c r="H317" s="626">
        <v>37610</v>
      </c>
      <c r="I317" s="626">
        <v>37414</v>
      </c>
      <c r="J317" s="1286">
        <v>37388</v>
      </c>
      <c r="K317" s="626"/>
      <c r="L317" s="626"/>
      <c r="M317" s="626"/>
      <c r="N317" s="627">
        <f t="shared" si="4"/>
        <v>36927.111111111109</v>
      </c>
    </row>
    <row r="318" spans="1:14" x14ac:dyDescent="0.2">
      <c r="A318" s="624" t="s">
        <v>530</v>
      </c>
      <c r="B318" s="398">
        <v>1472</v>
      </c>
      <c r="C318" s="398">
        <v>1480</v>
      </c>
      <c r="D318" s="625">
        <v>1476</v>
      </c>
      <c r="E318" s="625">
        <v>1460</v>
      </c>
      <c r="F318" s="626">
        <v>1505</v>
      </c>
      <c r="G318" s="626">
        <v>1523</v>
      </c>
      <c r="H318" s="626">
        <v>1513</v>
      </c>
      <c r="I318" s="626">
        <v>1517</v>
      </c>
      <c r="J318" s="1286">
        <v>1526</v>
      </c>
      <c r="K318" s="626"/>
      <c r="L318" s="626"/>
      <c r="M318" s="626"/>
      <c r="N318" s="627">
        <f t="shared" si="4"/>
        <v>1496.8888888888889</v>
      </c>
    </row>
    <row r="319" spans="1:14" x14ac:dyDescent="0.2">
      <c r="A319" s="624" t="s">
        <v>531</v>
      </c>
      <c r="B319" s="398">
        <v>11580</v>
      </c>
      <c r="C319" s="398">
        <v>11706</v>
      </c>
      <c r="D319" s="625">
        <v>11626</v>
      </c>
      <c r="E319" s="625">
        <v>11481</v>
      </c>
      <c r="F319" s="626">
        <v>12084</v>
      </c>
      <c r="G319" s="626">
        <v>12254</v>
      </c>
      <c r="H319" s="626">
        <v>12374</v>
      </c>
      <c r="I319" s="626">
        <v>12467</v>
      </c>
      <c r="J319" s="1286">
        <v>12565</v>
      </c>
      <c r="K319" s="626"/>
      <c r="L319" s="626"/>
      <c r="M319" s="626"/>
      <c r="N319" s="627">
        <f t="shared" si="4"/>
        <v>12015.222222222223</v>
      </c>
    </row>
    <row r="320" spans="1:14" x14ac:dyDescent="0.2">
      <c r="A320" s="624" t="s">
        <v>532</v>
      </c>
      <c r="B320" s="398">
        <v>1710</v>
      </c>
      <c r="C320" s="398">
        <v>1704</v>
      </c>
      <c r="D320" s="625">
        <v>1710</v>
      </c>
      <c r="E320" s="625">
        <v>1698</v>
      </c>
      <c r="F320" s="626">
        <v>1748</v>
      </c>
      <c r="G320" s="626">
        <v>1773</v>
      </c>
      <c r="H320" s="626">
        <v>1767</v>
      </c>
      <c r="I320" s="626">
        <v>1794</v>
      </c>
      <c r="J320" s="1286">
        <v>1826</v>
      </c>
      <c r="K320" s="626"/>
      <c r="L320" s="626"/>
      <c r="M320" s="626"/>
      <c r="N320" s="627">
        <f t="shared" si="4"/>
        <v>1747.7777777777778</v>
      </c>
    </row>
    <row r="321" spans="1:14" x14ac:dyDescent="0.2">
      <c r="A321" s="624" t="s">
        <v>533</v>
      </c>
      <c r="B321" s="398">
        <v>2892</v>
      </c>
      <c r="C321" s="398">
        <v>2983</v>
      </c>
      <c r="D321" s="625">
        <v>2971</v>
      </c>
      <c r="E321" s="625">
        <v>2946</v>
      </c>
      <c r="F321" s="626">
        <v>3032</v>
      </c>
      <c r="G321" s="626">
        <v>3027</v>
      </c>
      <c r="H321" s="626">
        <v>3027</v>
      </c>
      <c r="I321" s="626">
        <v>2996</v>
      </c>
      <c r="J321" s="1286">
        <v>3006</v>
      </c>
      <c r="K321" s="626"/>
      <c r="L321" s="626"/>
      <c r="M321" s="626"/>
      <c r="N321" s="627">
        <f t="shared" si="4"/>
        <v>2986.6666666666665</v>
      </c>
    </row>
    <row r="322" spans="1:14" x14ac:dyDescent="0.2">
      <c r="A322" s="624" t="s">
        <v>534</v>
      </c>
      <c r="B322" s="398">
        <v>16020</v>
      </c>
      <c r="C322" s="398">
        <v>16173</v>
      </c>
      <c r="D322" s="625">
        <v>16152</v>
      </c>
      <c r="E322" s="625">
        <v>15973</v>
      </c>
      <c r="F322" s="626">
        <v>16883</v>
      </c>
      <c r="G322" s="626">
        <v>17095</v>
      </c>
      <c r="H322" s="626">
        <v>17101</v>
      </c>
      <c r="I322" s="626">
        <v>17237</v>
      </c>
      <c r="J322" s="1286">
        <v>17341</v>
      </c>
      <c r="K322" s="626"/>
      <c r="L322" s="626"/>
      <c r="M322" s="626"/>
      <c r="N322" s="627">
        <f t="shared" si="4"/>
        <v>16663.888888888891</v>
      </c>
    </row>
    <row r="323" spans="1:14" x14ac:dyDescent="0.2">
      <c r="A323" s="624" t="s">
        <v>535</v>
      </c>
      <c r="B323" s="398">
        <v>11686</v>
      </c>
      <c r="C323" s="398">
        <v>11770</v>
      </c>
      <c r="D323" s="625">
        <v>11682</v>
      </c>
      <c r="E323" s="625">
        <v>11534</v>
      </c>
      <c r="F323" s="626">
        <v>11898</v>
      </c>
      <c r="G323" s="626">
        <v>11912</v>
      </c>
      <c r="H323" s="626">
        <v>11868</v>
      </c>
      <c r="I323" s="626">
        <v>11849</v>
      </c>
      <c r="J323" s="1286">
        <v>11886</v>
      </c>
      <c r="K323" s="626"/>
      <c r="L323" s="626"/>
      <c r="M323" s="626"/>
      <c r="N323" s="627">
        <f t="shared" si="4"/>
        <v>11787.222222222223</v>
      </c>
    </row>
    <row r="324" spans="1:14" x14ac:dyDescent="0.2">
      <c r="A324" s="624" t="s">
        <v>536</v>
      </c>
      <c r="B324" s="398">
        <v>5979</v>
      </c>
      <c r="C324" s="398">
        <v>6059</v>
      </c>
      <c r="D324" s="625">
        <v>6015</v>
      </c>
      <c r="E324" s="625">
        <v>5941</v>
      </c>
      <c r="F324" s="626">
        <v>6175</v>
      </c>
      <c r="G324" s="626">
        <v>6284</v>
      </c>
      <c r="H324" s="626">
        <v>6274</v>
      </c>
      <c r="I324" s="626">
        <v>6325</v>
      </c>
      <c r="J324" s="1286">
        <v>6378</v>
      </c>
      <c r="K324" s="626"/>
      <c r="L324" s="626"/>
      <c r="M324" s="626"/>
      <c r="N324" s="627">
        <f t="shared" si="4"/>
        <v>6158.8888888888887</v>
      </c>
    </row>
    <row r="325" spans="1:14" x14ac:dyDescent="0.2">
      <c r="A325" s="624" t="s">
        <v>537</v>
      </c>
      <c r="B325" s="398">
        <v>25919</v>
      </c>
      <c r="C325" s="398">
        <v>26240</v>
      </c>
      <c r="D325" s="625">
        <v>26157</v>
      </c>
      <c r="E325" s="625">
        <v>25805</v>
      </c>
      <c r="F325" s="626">
        <v>27129</v>
      </c>
      <c r="G325" s="626">
        <v>27576</v>
      </c>
      <c r="H325" s="626">
        <v>27746</v>
      </c>
      <c r="I325" s="626">
        <v>27720</v>
      </c>
      <c r="J325" s="1286">
        <v>27564</v>
      </c>
      <c r="K325" s="626"/>
      <c r="L325" s="626"/>
      <c r="M325" s="626"/>
      <c r="N325" s="627">
        <f t="shared" si="4"/>
        <v>26872.888888888891</v>
      </c>
    </row>
    <row r="326" spans="1:14" x14ac:dyDescent="0.2">
      <c r="A326" s="624" t="s">
        <v>538</v>
      </c>
      <c r="B326" s="398">
        <v>2046</v>
      </c>
      <c r="C326" s="398">
        <v>2060</v>
      </c>
      <c r="D326" s="625">
        <v>2026</v>
      </c>
      <c r="E326" s="625">
        <v>2010</v>
      </c>
      <c r="F326" s="626">
        <v>2141</v>
      </c>
      <c r="G326" s="626">
        <v>2202</v>
      </c>
      <c r="H326" s="626">
        <v>2153</v>
      </c>
      <c r="I326" s="626">
        <v>2146</v>
      </c>
      <c r="J326" s="1286">
        <v>2162</v>
      </c>
      <c r="K326" s="626"/>
      <c r="L326" s="626"/>
      <c r="M326" s="626"/>
      <c r="N326" s="627">
        <f t="shared" si="4"/>
        <v>2105.1111111111113</v>
      </c>
    </row>
    <row r="327" spans="1:14" x14ac:dyDescent="0.2">
      <c r="A327" s="624" t="s">
        <v>539</v>
      </c>
      <c r="B327" s="398">
        <v>13208</v>
      </c>
      <c r="C327" s="398">
        <v>13406</v>
      </c>
      <c r="D327" s="625">
        <v>13404</v>
      </c>
      <c r="E327" s="625">
        <v>13221</v>
      </c>
      <c r="F327" s="626">
        <v>13574</v>
      </c>
      <c r="G327" s="626">
        <v>13801</v>
      </c>
      <c r="H327" s="626">
        <v>13848</v>
      </c>
      <c r="I327" s="626">
        <v>13812</v>
      </c>
      <c r="J327" s="1286">
        <v>13762</v>
      </c>
      <c r="K327" s="626"/>
      <c r="L327" s="626"/>
      <c r="M327" s="626"/>
      <c r="N327" s="627">
        <f t="shared" ref="N327:N351" si="5">AVERAGE(B327:M327)</f>
        <v>13559.555555555555</v>
      </c>
    </row>
    <row r="328" spans="1:14" x14ac:dyDescent="0.2">
      <c r="A328" s="624" t="s">
        <v>540</v>
      </c>
      <c r="B328" s="398">
        <v>2101</v>
      </c>
      <c r="C328" s="398">
        <v>2061</v>
      </c>
      <c r="D328" s="625">
        <v>2027</v>
      </c>
      <c r="E328" s="625">
        <v>2033</v>
      </c>
      <c r="F328" s="626">
        <v>2023</v>
      </c>
      <c r="G328" s="626">
        <v>2046</v>
      </c>
      <c r="H328" s="626">
        <v>2045</v>
      </c>
      <c r="I328" s="626">
        <v>2022</v>
      </c>
      <c r="J328" s="1286">
        <v>2023</v>
      </c>
      <c r="K328" s="626"/>
      <c r="L328" s="626"/>
      <c r="M328" s="626"/>
      <c r="N328" s="627">
        <f t="shared" si="5"/>
        <v>2042.3333333333333</v>
      </c>
    </row>
    <row r="329" spans="1:14" x14ac:dyDescent="0.2">
      <c r="A329" s="624" t="s">
        <v>541</v>
      </c>
      <c r="B329" s="398">
        <v>12737</v>
      </c>
      <c r="C329" s="398">
        <v>12908</v>
      </c>
      <c r="D329" s="625">
        <v>12988</v>
      </c>
      <c r="E329" s="625">
        <v>12848</v>
      </c>
      <c r="F329" s="626">
        <v>13327</v>
      </c>
      <c r="G329" s="626">
        <v>13493</v>
      </c>
      <c r="H329" s="626">
        <v>13681</v>
      </c>
      <c r="I329" s="626">
        <v>13727</v>
      </c>
      <c r="J329" s="1286">
        <v>13840</v>
      </c>
      <c r="K329" s="626"/>
      <c r="L329" s="626"/>
      <c r="M329" s="626"/>
      <c r="N329" s="627">
        <f t="shared" si="5"/>
        <v>13283.222222222223</v>
      </c>
    </row>
    <row r="330" spans="1:14" x14ac:dyDescent="0.2">
      <c r="A330" s="624" t="s">
        <v>542</v>
      </c>
      <c r="B330" s="398">
        <v>5846</v>
      </c>
      <c r="C330" s="398">
        <v>5915</v>
      </c>
      <c r="D330" s="625">
        <v>5892</v>
      </c>
      <c r="E330" s="625">
        <v>5824</v>
      </c>
      <c r="F330" s="626">
        <v>5997</v>
      </c>
      <c r="G330" s="626">
        <v>6040</v>
      </c>
      <c r="H330" s="626">
        <v>6027</v>
      </c>
      <c r="I330" s="626">
        <v>6013</v>
      </c>
      <c r="J330" s="1286">
        <v>6023</v>
      </c>
      <c r="K330" s="626"/>
      <c r="L330" s="626"/>
      <c r="M330" s="626"/>
      <c r="N330" s="627">
        <f t="shared" si="5"/>
        <v>5953</v>
      </c>
    </row>
    <row r="331" spans="1:14" x14ac:dyDescent="0.2">
      <c r="A331" s="624" t="s">
        <v>543</v>
      </c>
      <c r="B331" s="398">
        <v>9056</v>
      </c>
      <c r="C331" s="398">
        <v>9100</v>
      </c>
      <c r="D331" s="625">
        <v>9088</v>
      </c>
      <c r="E331" s="625">
        <v>8970</v>
      </c>
      <c r="F331" s="626">
        <v>9339</v>
      </c>
      <c r="G331" s="626">
        <v>9400</v>
      </c>
      <c r="H331" s="626">
        <v>9374</v>
      </c>
      <c r="I331" s="626">
        <v>9317</v>
      </c>
      <c r="J331" s="1286">
        <v>9270</v>
      </c>
      <c r="K331" s="626"/>
      <c r="L331" s="626"/>
      <c r="M331" s="626"/>
      <c r="N331" s="627">
        <f t="shared" si="5"/>
        <v>9212.6666666666661</v>
      </c>
    </row>
    <row r="332" spans="1:14" x14ac:dyDescent="0.2">
      <c r="A332" s="624" t="s">
        <v>544</v>
      </c>
      <c r="B332" s="398">
        <v>7696</v>
      </c>
      <c r="C332" s="398">
        <v>7744</v>
      </c>
      <c r="D332" s="625">
        <v>7665</v>
      </c>
      <c r="E332" s="625">
        <v>7588</v>
      </c>
      <c r="F332" s="626">
        <v>7969</v>
      </c>
      <c r="G332" s="626">
        <v>8072</v>
      </c>
      <c r="H332" s="626">
        <v>8126</v>
      </c>
      <c r="I332" s="626">
        <v>8124</v>
      </c>
      <c r="J332" s="1286">
        <v>8162</v>
      </c>
      <c r="K332" s="626"/>
      <c r="L332" s="626"/>
      <c r="M332" s="626"/>
      <c r="N332" s="627">
        <f t="shared" si="5"/>
        <v>7905.1111111111113</v>
      </c>
    </row>
    <row r="333" spans="1:14" x14ac:dyDescent="0.2">
      <c r="A333" s="624" t="s">
        <v>545</v>
      </c>
      <c r="B333" s="398">
        <v>25718</v>
      </c>
      <c r="C333" s="398">
        <v>25946</v>
      </c>
      <c r="D333" s="625">
        <v>25906</v>
      </c>
      <c r="E333" s="625">
        <v>25552</v>
      </c>
      <c r="F333" s="626">
        <v>26628</v>
      </c>
      <c r="G333" s="626">
        <v>26911</v>
      </c>
      <c r="H333" s="626">
        <v>26892</v>
      </c>
      <c r="I333" s="626">
        <v>27067</v>
      </c>
      <c r="J333" s="1286">
        <v>27148</v>
      </c>
      <c r="K333" s="626"/>
      <c r="L333" s="626"/>
      <c r="M333" s="626"/>
      <c r="N333" s="627">
        <f t="shared" si="5"/>
        <v>26418.666666666668</v>
      </c>
    </row>
    <row r="334" spans="1:14" x14ac:dyDescent="0.2">
      <c r="A334" s="624" t="s">
        <v>546</v>
      </c>
      <c r="B334" s="398">
        <v>2114</v>
      </c>
      <c r="C334" s="398">
        <v>2141</v>
      </c>
      <c r="D334" s="625">
        <v>2113</v>
      </c>
      <c r="E334" s="625">
        <v>2071</v>
      </c>
      <c r="F334" s="626">
        <v>2114</v>
      </c>
      <c r="G334" s="626">
        <v>2133</v>
      </c>
      <c r="H334" s="626">
        <v>2121</v>
      </c>
      <c r="I334" s="626">
        <v>2143</v>
      </c>
      <c r="J334" s="1286">
        <v>2163</v>
      </c>
      <c r="K334" s="626"/>
      <c r="L334" s="626"/>
      <c r="M334" s="626"/>
      <c r="N334" s="627">
        <f t="shared" si="5"/>
        <v>2123.6666666666665</v>
      </c>
    </row>
    <row r="335" spans="1:14" x14ac:dyDescent="0.2">
      <c r="A335" s="624" t="s">
        <v>547</v>
      </c>
      <c r="B335" s="398">
        <v>324</v>
      </c>
      <c r="C335" s="398">
        <v>326</v>
      </c>
      <c r="D335" s="625">
        <v>325</v>
      </c>
      <c r="E335" s="625">
        <v>313</v>
      </c>
      <c r="F335" s="626">
        <v>306</v>
      </c>
      <c r="G335" s="626">
        <v>307</v>
      </c>
      <c r="H335" s="626">
        <v>305</v>
      </c>
      <c r="I335" s="626">
        <v>305</v>
      </c>
      <c r="J335" s="1286">
        <v>312</v>
      </c>
      <c r="K335" s="626"/>
      <c r="L335" s="626"/>
      <c r="M335" s="626"/>
      <c r="N335" s="627">
        <f t="shared" si="5"/>
        <v>313.66666666666669</v>
      </c>
    </row>
    <row r="336" spans="1:14" x14ac:dyDescent="0.2">
      <c r="A336" s="624" t="s">
        <v>548</v>
      </c>
      <c r="B336" s="398">
        <v>26282</v>
      </c>
      <c r="C336" s="398">
        <v>26518</v>
      </c>
      <c r="D336" s="625">
        <v>26418</v>
      </c>
      <c r="E336" s="625">
        <v>26132</v>
      </c>
      <c r="F336" s="626">
        <v>27016</v>
      </c>
      <c r="G336" s="626">
        <v>27463</v>
      </c>
      <c r="H336" s="626">
        <v>27727</v>
      </c>
      <c r="I336" s="626">
        <v>27882</v>
      </c>
      <c r="J336" s="1286">
        <v>28168</v>
      </c>
      <c r="K336" s="626"/>
      <c r="L336" s="626"/>
      <c r="M336" s="626"/>
      <c r="N336" s="627">
        <f t="shared" si="5"/>
        <v>27067.333333333332</v>
      </c>
    </row>
    <row r="337" spans="1:14" x14ac:dyDescent="0.2">
      <c r="A337" s="624" t="s">
        <v>549</v>
      </c>
      <c r="B337" s="398">
        <v>28978</v>
      </c>
      <c r="C337" s="398">
        <v>28774</v>
      </c>
      <c r="D337" s="625">
        <v>28515</v>
      </c>
      <c r="E337" s="625">
        <v>27943</v>
      </c>
      <c r="F337" s="626">
        <v>27448</v>
      </c>
      <c r="G337" s="626">
        <v>27183</v>
      </c>
      <c r="H337" s="626">
        <v>26960</v>
      </c>
      <c r="I337" s="626">
        <v>26625</v>
      </c>
      <c r="J337" s="1286">
        <v>26429</v>
      </c>
      <c r="K337" s="626"/>
      <c r="L337" s="626"/>
      <c r="M337" s="626"/>
      <c r="N337" s="627">
        <f t="shared" si="5"/>
        <v>27650.555555555555</v>
      </c>
    </row>
    <row r="338" spans="1:14" x14ac:dyDescent="0.2">
      <c r="A338" s="624" t="s">
        <v>550</v>
      </c>
      <c r="B338" s="398">
        <v>10962</v>
      </c>
      <c r="C338" s="398">
        <v>11010</v>
      </c>
      <c r="D338" s="625">
        <v>10993</v>
      </c>
      <c r="E338" s="625">
        <v>10837</v>
      </c>
      <c r="F338" s="626">
        <v>10985</v>
      </c>
      <c r="G338" s="626">
        <v>10997</v>
      </c>
      <c r="H338" s="626">
        <v>10884</v>
      </c>
      <c r="I338" s="626">
        <v>10833</v>
      </c>
      <c r="J338" s="1286">
        <v>10786</v>
      </c>
      <c r="K338" s="626"/>
      <c r="L338" s="626"/>
      <c r="M338" s="626"/>
      <c r="N338" s="627">
        <f t="shared" si="5"/>
        <v>10920.777777777777</v>
      </c>
    </row>
    <row r="339" spans="1:14" x14ac:dyDescent="0.2">
      <c r="A339" s="624" t="s">
        <v>551</v>
      </c>
      <c r="B339" s="398">
        <v>9266</v>
      </c>
      <c r="C339" s="398">
        <v>9342</v>
      </c>
      <c r="D339" s="625">
        <v>9301</v>
      </c>
      <c r="E339" s="625">
        <v>9143</v>
      </c>
      <c r="F339" s="626">
        <v>9449</v>
      </c>
      <c r="G339" s="626">
        <v>9457</v>
      </c>
      <c r="H339" s="626">
        <v>9484</v>
      </c>
      <c r="I339" s="626">
        <v>9517</v>
      </c>
      <c r="J339" s="1286">
        <v>9553</v>
      </c>
      <c r="K339" s="626"/>
      <c r="L339" s="626"/>
      <c r="M339" s="626"/>
      <c r="N339" s="627">
        <f t="shared" si="5"/>
        <v>9390.2222222222226</v>
      </c>
    </row>
    <row r="340" spans="1:14" x14ac:dyDescent="0.2">
      <c r="A340" s="624" t="s">
        <v>552</v>
      </c>
      <c r="B340" s="398">
        <v>13155</v>
      </c>
      <c r="C340" s="398">
        <v>13333</v>
      </c>
      <c r="D340" s="625">
        <v>13239</v>
      </c>
      <c r="E340" s="625">
        <v>13013</v>
      </c>
      <c r="F340" s="626">
        <v>13434</v>
      </c>
      <c r="G340" s="626">
        <v>13322</v>
      </c>
      <c r="H340" s="626">
        <v>13281</v>
      </c>
      <c r="I340" s="626">
        <v>13178</v>
      </c>
      <c r="J340" s="1286">
        <v>13202</v>
      </c>
      <c r="K340" s="626"/>
      <c r="L340" s="626"/>
      <c r="M340" s="626"/>
      <c r="N340" s="627">
        <f t="shared" si="5"/>
        <v>13239.666666666666</v>
      </c>
    </row>
    <row r="341" spans="1:14" x14ac:dyDescent="0.2">
      <c r="A341" s="624" t="s">
        <v>553</v>
      </c>
      <c r="B341" s="398">
        <v>21770</v>
      </c>
      <c r="C341" s="398">
        <v>21634</v>
      </c>
      <c r="D341" s="625">
        <v>21448</v>
      </c>
      <c r="E341" s="625">
        <v>21153</v>
      </c>
      <c r="F341" s="626">
        <v>21631</v>
      </c>
      <c r="G341" s="626">
        <v>21561</v>
      </c>
      <c r="H341" s="626">
        <v>21541</v>
      </c>
      <c r="I341" s="626">
        <v>21578</v>
      </c>
      <c r="J341" s="1286">
        <v>21651</v>
      </c>
      <c r="K341" s="626"/>
      <c r="L341" s="626"/>
      <c r="M341" s="626"/>
      <c r="N341" s="627">
        <f t="shared" si="5"/>
        <v>21551.888888888891</v>
      </c>
    </row>
    <row r="342" spans="1:14" x14ac:dyDescent="0.2">
      <c r="A342" s="624" t="s">
        <v>554</v>
      </c>
      <c r="B342" s="398">
        <v>1809</v>
      </c>
      <c r="C342" s="398">
        <v>1812</v>
      </c>
      <c r="D342" s="625">
        <v>1801</v>
      </c>
      <c r="E342" s="625">
        <v>1782</v>
      </c>
      <c r="F342" s="626">
        <v>1852</v>
      </c>
      <c r="G342" s="626">
        <v>1852</v>
      </c>
      <c r="H342" s="626">
        <v>1836</v>
      </c>
      <c r="I342" s="626">
        <v>1860</v>
      </c>
      <c r="J342" s="1286">
        <v>1865</v>
      </c>
      <c r="K342" s="626"/>
      <c r="L342" s="626"/>
      <c r="M342" s="626"/>
      <c r="N342" s="627">
        <f t="shared" si="5"/>
        <v>1829.8888888888889</v>
      </c>
    </row>
    <row r="343" spans="1:14" x14ac:dyDescent="0.2">
      <c r="A343" s="624" t="s">
        <v>555</v>
      </c>
      <c r="B343" s="398">
        <v>36803</v>
      </c>
      <c r="C343" s="398">
        <v>37257</v>
      </c>
      <c r="D343" s="625">
        <v>37157</v>
      </c>
      <c r="E343" s="625">
        <v>36733</v>
      </c>
      <c r="F343" s="626">
        <v>38149</v>
      </c>
      <c r="G343" s="626">
        <v>38825</v>
      </c>
      <c r="H343" s="626">
        <v>38955</v>
      </c>
      <c r="I343" s="626">
        <v>39137</v>
      </c>
      <c r="J343" s="1286">
        <v>39288</v>
      </c>
      <c r="K343" s="626"/>
      <c r="L343" s="626"/>
      <c r="M343" s="626"/>
      <c r="N343" s="627">
        <f t="shared" si="5"/>
        <v>38033.777777777781</v>
      </c>
    </row>
    <row r="344" spans="1:14" x14ac:dyDescent="0.2">
      <c r="A344" s="624" t="s">
        <v>556</v>
      </c>
      <c r="B344" s="398">
        <v>9491</v>
      </c>
      <c r="C344" s="398">
        <v>9573</v>
      </c>
      <c r="D344" s="625">
        <v>9551</v>
      </c>
      <c r="E344" s="625">
        <v>9421</v>
      </c>
      <c r="F344" s="626">
        <v>9770</v>
      </c>
      <c r="G344" s="626">
        <v>9833</v>
      </c>
      <c r="H344" s="626">
        <v>9797</v>
      </c>
      <c r="I344" s="626">
        <v>9712</v>
      </c>
      <c r="J344" s="1286">
        <v>9721</v>
      </c>
      <c r="K344" s="626"/>
      <c r="L344" s="626"/>
      <c r="M344" s="626"/>
      <c r="N344" s="627">
        <f t="shared" si="5"/>
        <v>9652.1111111111113</v>
      </c>
    </row>
    <row r="345" spans="1:14" x14ac:dyDescent="0.2">
      <c r="A345" s="624" t="s">
        <v>557</v>
      </c>
      <c r="B345" s="398">
        <v>3904</v>
      </c>
      <c r="C345" s="398">
        <v>3960</v>
      </c>
      <c r="D345" s="625">
        <v>3933</v>
      </c>
      <c r="E345" s="625">
        <v>3901</v>
      </c>
      <c r="F345" s="626">
        <v>3964</v>
      </c>
      <c r="G345" s="626">
        <v>3962</v>
      </c>
      <c r="H345" s="626">
        <v>3951</v>
      </c>
      <c r="I345" s="626">
        <v>3923</v>
      </c>
      <c r="J345" s="1286">
        <v>3951</v>
      </c>
      <c r="K345" s="626"/>
      <c r="L345" s="626"/>
      <c r="M345" s="626"/>
      <c r="N345" s="627">
        <f t="shared" si="5"/>
        <v>3938.7777777777778</v>
      </c>
    </row>
    <row r="346" spans="1:14" x14ac:dyDescent="0.2">
      <c r="A346" s="624" t="s">
        <v>558</v>
      </c>
      <c r="B346" s="398">
        <v>1437</v>
      </c>
      <c r="C346" s="398">
        <v>1434</v>
      </c>
      <c r="D346" s="625">
        <v>1438</v>
      </c>
      <c r="E346" s="625">
        <v>1402</v>
      </c>
      <c r="F346" s="626">
        <v>1449</v>
      </c>
      <c r="G346" s="626">
        <v>1459</v>
      </c>
      <c r="H346" s="626">
        <v>1464</v>
      </c>
      <c r="I346" s="629">
        <v>1472</v>
      </c>
      <c r="J346" s="1286">
        <v>1499</v>
      </c>
      <c r="K346" s="629"/>
      <c r="L346" s="626"/>
      <c r="M346" s="629"/>
      <c r="N346" s="627">
        <f t="shared" si="5"/>
        <v>1450.4444444444443</v>
      </c>
    </row>
    <row r="347" spans="1:14" x14ac:dyDescent="0.2">
      <c r="A347" s="624" t="s">
        <v>559</v>
      </c>
      <c r="B347" s="398">
        <v>14452</v>
      </c>
      <c r="C347" s="398">
        <v>14595</v>
      </c>
      <c r="D347" s="625">
        <v>14600</v>
      </c>
      <c r="E347" s="625">
        <v>14403</v>
      </c>
      <c r="F347" s="626">
        <v>14849</v>
      </c>
      <c r="G347" s="626">
        <v>15003</v>
      </c>
      <c r="H347" s="626">
        <v>15091</v>
      </c>
      <c r="I347" s="629">
        <v>15129</v>
      </c>
      <c r="J347" s="1286">
        <v>15239</v>
      </c>
      <c r="K347" s="629"/>
      <c r="L347" s="626"/>
      <c r="M347" s="629"/>
      <c r="N347" s="627">
        <f t="shared" si="5"/>
        <v>14817.888888888889</v>
      </c>
    </row>
    <row r="348" spans="1:14" x14ac:dyDescent="0.2">
      <c r="A348" s="624" t="s">
        <v>560</v>
      </c>
      <c r="B348" s="398">
        <v>9396</v>
      </c>
      <c r="C348" s="398">
        <v>9454</v>
      </c>
      <c r="D348" s="625">
        <v>9444</v>
      </c>
      <c r="E348" s="625">
        <v>9312</v>
      </c>
      <c r="F348" s="626">
        <v>9595</v>
      </c>
      <c r="G348" s="626">
        <v>9734</v>
      </c>
      <c r="H348" s="626">
        <v>9688</v>
      </c>
      <c r="I348" s="629">
        <v>9634</v>
      </c>
      <c r="J348" s="1286">
        <v>9593</v>
      </c>
      <c r="K348" s="629"/>
      <c r="L348" s="626"/>
      <c r="M348" s="629"/>
      <c r="N348" s="627">
        <f t="shared" si="5"/>
        <v>9538.8888888888887</v>
      </c>
    </row>
    <row r="349" spans="1:14" x14ac:dyDescent="0.2">
      <c r="A349" s="624" t="s">
        <v>561</v>
      </c>
      <c r="B349" s="398">
        <v>5973</v>
      </c>
      <c r="C349" s="398">
        <v>5990</v>
      </c>
      <c r="D349" s="625">
        <v>6038</v>
      </c>
      <c r="E349" s="625">
        <v>5996</v>
      </c>
      <c r="F349" s="626">
        <v>6325</v>
      </c>
      <c r="G349" s="626">
        <v>6357</v>
      </c>
      <c r="H349" s="626">
        <v>6355</v>
      </c>
      <c r="I349" s="629">
        <v>6373</v>
      </c>
      <c r="J349" s="1286">
        <v>6333</v>
      </c>
      <c r="K349" s="629"/>
      <c r="L349" s="626"/>
      <c r="M349" s="629"/>
      <c r="N349" s="627">
        <f t="shared" si="5"/>
        <v>6193.333333333333</v>
      </c>
    </row>
    <row r="350" spans="1:14" x14ac:dyDescent="0.2">
      <c r="A350" s="624" t="s">
        <v>562</v>
      </c>
      <c r="B350" s="398">
        <v>2551</v>
      </c>
      <c r="C350" s="398">
        <v>2590</v>
      </c>
      <c r="D350" s="625">
        <v>2621</v>
      </c>
      <c r="E350" s="625">
        <v>2596</v>
      </c>
      <c r="F350" s="626">
        <v>2713</v>
      </c>
      <c r="G350" s="626">
        <v>2707</v>
      </c>
      <c r="H350" s="626">
        <v>2758</v>
      </c>
      <c r="I350" s="629">
        <v>2762</v>
      </c>
      <c r="J350" s="1286">
        <v>2777</v>
      </c>
      <c r="K350" s="629"/>
      <c r="L350" s="629"/>
      <c r="M350" s="629"/>
      <c r="N350" s="627">
        <f t="shared" si="5"/>
        <v>2675</v>
      </c>
    </row>
    <row r="351" spans="1:14" ht="13.5" thickBot="1" x14ac:dyDescent="0.25">
      <c r="A351" s="630" t="s">
        <v>563</v>
      </c>
      <c r="B351" s="631">
        <v>72</v>
      </c>
      <c r="C351" s="631">
        <v>76</v>
      </c>
      <c r="D351" s="632">
        <v>78</v>
      </c>
      <c r="E351" s="633">
        <v>77</v>
      </c>
      <c r="F351" s="634">
        <v>83</v>
      </c>
      <c r="G351" s="634">
        <v>83</v>
      </c>
      <c r="H351" s="634">
        <v>80</v>
      </c>
      <c r="I351" s="634">
        <v>80</v>
      </c>
      <c r="J351" s="1287">
        <v>82</v>
      </c>
      <c r="K351" s="634"/>
      <c r="L351" s="634"/>
      <c r="M351" s="634"/>
      <c r="N351" s="635">
        <f t="shared" si="5"/>
        <v>79</v>
      </c>
    </row>
    <row r="352" spans="1:14" ht="13.5" thickTop="1" x14ac:dyDescent="0.2">
      <c r="A352" s="636"/>
    </row>
    <row r="353" spans="1:1" x14ac:dyDescent="0.2">
      <c r="A353" s="636"/>
    </row>
    <row r="354" spans="1:1" x14ac:dyDescent="0.2">
      <c r="A354" s="636"/>
    </row>
    <row r="355" spans="1:1" x14ac:dyDescent="0.2">
      <c r="A355" s="636"/>
    </row>
    <row r="356" spans="1:1" x14ac:dyDescent="0.2">
      <c r="A356" s="636"/>
    </row>
    <row r="357" spans="1:1" x14ac:dyDescent="0.2">
      <c r="A357" s="636"/>
    </row>
    <row r="358" spans="1:1" x14ac:dyDescent="0.2">
      <c r="A358" s="636"/>
    </row>
    <row r="359" spans="1:1" x14ac:dyDescent="0.2">
      <c r="A359" s="636"/>
    </row>
    <row r="360" spans="1:1" x14ac:dyDescent="0.2">
      <c r="A360" s="636"/>
    </row>
    <row r="361" spans="1:1" x14ac:dyDescent="0.2">
      <c r="A361" s="636"/>
    </row>
    <row r="362" spans="1:1" x14ac:dyDescent="0.2">
      <c r="A362" s="636"/>
    </row>
    <row r="363" spans="1:1" x14ac:dyDescent="0.2">
      <c r="A363" s="636"/>
    </row>
    <row r="364" spans="1:1" x14ac:dyDescent="0.2">
      <c r="A364" s="636"/>
    </row>
    <row r="365" spans="1:1" x14ac:dyDescent="0.2">
      <c r="A365" s="636"/>
    </row>
    <row r="366" spans="1:1" x14ac:dyDescent="0.2">
      <c r="A366" s="636"/>
    </row>
    <row r="367" spans="1:1" x14ac:dyDescent="0.2">
      <c r="A367" s="636"/>
    </row>
    <row r="368" spans="1:1" x14ac:dyDescent="0.2">
      <c r="A368" s="636"/>
    </row>
    <row r="369" spans="1:1" x14ac:dyDescent="0.2">
      <c r="A369" s="636"/>
    </row>
    <row r="370" spans="1:1" x14ac:dyDescent="0.2">
      <c r="A370" s="636"/>
    </row>
    <row r="371" spans="1:1" x14ac:dyDescent="0.2">
      <c r="A371" s="636"/>
    </row>
    <row r="372" spans="1:1" x14ac:dyDescent="0.2">
      <c r="A372" s="636"/>
    </row>
    <row r="373" spans="1:1" x14ac:dyDescent="0.2">
      <c r="A373" s="636"/>
    </row>
    <row r="374" spans="1:1" x14ac:dyDescent="0.2">
      <c r="A374" s="636"/>
    </row>
    <row r="375" spans="1:1" x14ac:dyDescent="0.2">
      <c r="A375" s="636"/>
    </row>
    <row r="376" spans="1:1" x14ac:dyDescent="0.2">
      <c r="A376" s="636"/>
    </row>
    <row r="377" spans="1:1" x14ac:dyDescent="0.2">
      <c r="A377" s="636"/>
    </row>
  </sheetData>
  <mergeCells count="2">
    <mergeCell ref="A2:N2"/>
    <mergeCell ref="A3:N3"/>
  </mergeCells>
  <hyperlinks>
    <hyperlink ref="A1" location="INDICE!C3" display="Volver al Indice"/>
  </hyperlinks>
  <pageMargins left="0.7" right="0.7" top="0.75" bottom="0.75" header="0.3" footer="0.3"/>
  <pageSetup paperSize="14"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pageSetUpPr fitToPage="1"/>
  </sheetPr>
  <dimension ref="A1:O41"/>
  <sheetViews>
    <sheetView topLeftCell="A19" zoomScale="90" zoomScaleNormal="90" workbookViewId="0">
      <selection activeCell="O4" sqref="O4:P141"/>
    </sheetView>
  </sheetViews>
  <sheetFormatPr baseColWidth="10" defaultRowHeight="12.75" x14ac:dyDescent="0.2"/>
  <cols>
    <col min="1" max="1" width="39.5703125" style="747" bestFit="1" customWidth="1"/>
    <col min="2" max="3" width="9.85546875" style="747" bestFit="1" customWidth="1"/>
    <col min="4" max="4" width="10" style="747" bestFit="1" customWidth="1"/>
    <col min="5" max="6" width="9.7109375" style="747" customWidth="1"/>
    <col min="7" max="7" width="10" style="747" customWidth="1"/>
    <col min="8" max="8" width="10.85546875" style="747" customWidth="1"/>
    <col min="9" max="9" width="10" style="747" bestFit="1" customWidth="1"/>
    <col min="10" max="10" width="11.5703125" style="747" bestFit="1" customWidth="1"/>
    <col min="11" max="11" width="10" style="747" customWidth="1"/>
    <col min="12" max="12" width="10.85546875" style="747" bestFit="1" customWidth="1"/>
    <col min="13" max="13" width="10.28515625" style="747" bestFit="1" customWidth="1"/>
    <col min="14" max="14" width="11" style="747" bestFit="1" customWidth="1"/>
    <col min="15" max="16384" width="11.42578125" style="747"/>
  </cols>
  <sheetData>
    <row r="1" spans="1:15" x14ac:dyDescent="0.2">
      <c r="A1" s="710" t="s">
        <v>9</v>
      </c>
      <c r="B1" s="710"/>
      <c r="C1" s="710"/>
      <c r="D1" s="710"/>
      <c r="E1" s="710"/>
      <c r="F1" s="710"/>
      <c r="G1" s="710"/>
      <c r="H1" s="709"/>
      <c r="I1" s="709"/>
      <c r="J1" s="709"/>
      <c r="K1" s="709"/>
      <c r="L1" s="709"/>
    </row>
    <row r="2" spans="1:15" x14ac:dyDescent="0.2">
      <c r="A2" s="748" t="s">
        <v>159</v>
      </c>
      <c r="B2" s="749"/>
      <c r="C2" s="749"/>
      <c r="D2" s="749"/>
      <c r="E2" s="749"/>
      <c r="F2" s="749"/>
      <c r="G2" s="749"/>
      <c r="H2" s="749"/>
      <c r="I2" s="749"/>
      <c r="J2" s="749"/>
      <c r="K2" s="749"/>
      <c r="L2" s="726"/>
      <c r="M2" s="750"/>
    </row>
    <row r="3" spans="1:15" x14ac:dyDescent="0.2">
      <c r="A3" s="751" t="s">
        <v>576</v>
      </c>
      <c r="B3" s="752"/>
      <c r="C3" s="752"/>
      <c r="D3" s="752"/>
      <c r="E3" s="752"/>
      <c r="F3" s="752"/>
      <c r="G3" s="752"/>
      <c r="H3" s="752"/>
      <c r="I3" s="752"/>
      <c r="J3" s="752"/>
      <c r="K3" s="752"/>
      <c r="L3" s="752"/>
      <c r="M3" s="753"/>
      <c r="N3" s="753"/>
    </row>
    <row r="4" spans="1:15" ht="15" x14ac:dyDescent="0.25">
      <c r="A4" s="754" t="s">
        <v>905</v>
      </c>
      <c r="B4" s="728" t="s">
        <v>0</v>
      </c>
      <c r="C4" s="728" t="s">
        <v>1</v>
      </c>
      <c r="D4" s="728" t="s">
        <v>2</v>
      </c>
      <c r="E4" s="728" t="s">
        <v>3</v>
      </c>
      <c r="F4" s="728" t="s">
        <v>4</v>
      </c>
      <c r="G4" s="728" t="s">
        <v>10</v>
      </c>
      <c r="H4" s="728" t="s">
        <v>5</v>
      </c>
      <c r="I4" s="728" t="s">
        <v>6</v>
      </c>
      <c r="J4" s="728" t="s">
        <v>7</v>
      </c>
      <c r="K4" s="728" t="s">
        <v>8</v>
      </c>
      <c r="L4" s="728" t="s">
        <v>11</v>
      </c>
      <c r="M4" s="728" t="s">
        <v>12</v>
      </c>
      <c r="N4" s="754" t="s">
        <v>13</v>
      </c>
    </row>
    <row r="5" spans="1:15" s="709" customFormat="1" x14ac:dyDescent="0.2">
      <c r="A5" s="755" t="s">
        <v>791</v>
      </c>
      <c r="B5" s="756">
        <v>292</v>
      </c>
      <c r="C5" s="756">
        <v>295</v>
      </c>
      <c r="D5" s="756">
        <v>297</v>
      </c>
      <c r="E5" s="756">
        <v>296</v>
      </c>
      <c r="F5" s="513">
        <v>297</v>
      </c>
      <c r="G5" s="513">
        <v>297</v>
      </c>
      <c r="H5" s="513">
        <v>301</v>
      </c>
      <c r="I5" s="1105">
        <v>299</v>
      </c>
      <c r="J5" s="513">
        <v>303</v>
      </c>
      <c r="K5" s="513"/>
      <c r="L5" s="513"/>
      <c r="M5" s="513"/>
      <c r="N5" s="513">
        <f>AVERAGE(B5:M5)</f>
        <v>297.44444444444446</v>
      </c>
      <c r="O5" s="1288"/>
    </row>
    <row r="6" spans="1:15" s="709" customFormat="1" x14ac:dyDescent="0.2">
      <c r="A6" s="755" t="s">
        <v>792</v>
      </c>
      <c r="B6" s="756">
        <v>365</v>
      </c>
      <c r="C6" s="756">
        <v>370</v>
      </c>
      <c r="D6" s="756">
        <v>371</v>
      </c>
      <c r="E6" s="756">
        <v>368</v>
      </c>
      <c r="F6" s="513">
        <v>368</v>
      </c>
      <c r="G6" s="513">
        <v>363</v>
      </c>
      <c r="H6" s="513">
        <v>367</v>
      </c>
      <c r="I6" s="1006">
        <v>361</v>
      </c>
      <c r="J6" s="513">
        <v>358</v>
      </c>
      <c r="K6" s="513"/>
      <c r="L6" s="513"/>
      <c r="M6" s="513"/>
      <c r="N6" s="513">
        <f t="shared" ref="N6:N20" si="0">AVERAGE(B6:M6)</f>
        <v>365.66666666666669</v>
      </c>
      <c r="O6" s="1288"/>
    </row>
    <row r="7" spans="1:15" s="709" customFormat="1" x14ac:dyDescent="0.2">
      <c r="A7" s="755" t="s">
        <v>231</v>
      </c>
      <c r="B7" s="756">
        <v>321</v>
      </c>
      <c r="C7" s="756">
        <v>319</v>
      </c>
      <c r="D7" s="756">
        <v>319</v>
      </c>
      <c r="E7" s="756">
        <v>316</v>
      </c>
      <c r="F7" s="513">
        <v>311</v>
      </c>
      <c r="G7" s="513">
        <v>309</v>
      </c>
      <c r="H7" s="513">
        <v>308</v>
      </c>
      <c r="I7" s="1006">
        <v>309</v>
      </c>
      <c r="J7" s="513">
        <v>305</v>
      </c>
      <c r="K7" s="513"/>
      <c r="L7" s="513"/>
      <c r="M7" s="513"/>
      <c r="N7" s="513">
        <f t="shared" si="0"/>
        <v>313</v>
      </c>
      <c r="O7" s="1288"/>
    </row>
    <row r="8" spans="1:15" s="709" customFormat="1" x14ac:dyDescent="0.2">
      <c r="A8" s="755" t="s">
        <v>793</v>
      </c>
      <c r="B8" s="756">
        <v>191</v>
      </c>
      <c r="C8" s="756">
        <v>188</v>
      </c>
      <c r="D8" s="756">
        <v>190</v>
      </c>
      <c r="E8" s="756">
        <v>188</v>
      </c>
      <c r="F8" s="513">
        <v>188</v>
      </c>
      <c r="G8" s="513">
        <v>191</v>
      </c>
      <c r="H8" s="513">
        <v>195</v>
      </c>
      <c r="I8" s="1006">
        <v>195</v>
      </c>
      <c r="J8" s="513">
        <v>196</v>
      </c>
      <c r="K8" s="513"/>
      <c r="L8" s="513"/>
      <c r="M8" s="513"/>
      <c r="N8" s="513">
        <f t="shared" si="0"/>
        <v>191.33333333333334</v>
      </c>
      <c r="O8" s="1288"/>
    </row>
    <row r="9" spans="1:15" s="709" customFormat="1" x14ac:dyDescent="0.2">
      <c r="A9" s="755" t="s">
        <v>250</v>
      </c>
      <c r="B9" s="756">
        <v>648</v>
      </c>
      <c r="C9" s="756">
        <v>644</v>
      </c>
      <c r="D9" s="756">
        <v>642</v>
      </c>
      <c r="E9" s="756">
        <v>639</v>
      </c>
      <c r="F9" s="513">
        <v>632</v>
      </c>
      <c r="G9" s="513">
        <v>633</v>
      </c>
      <c r="H9" s="513">
        <v>632</v>
      </c>
      <c r="I9" s="1006">
        <v>634</v>
      </c>
      <c r="J9" s="513">
        <v>629</v>
      </c>
      <c r="K9" s="513"/>
      <c r="L9" s="513"/>
      <c r="M9" s="513"/>
      <c r="N9" s="513">
        <f t="shared" si="0"/>
        <v>637</v>
      </c>
      <c r="O9" s="1288"/>
    </row>
    <row r="10" spans="1:15" s="709" customFormat="1" x14ac:dyDescent="0.2">
      <c r="A10" s="755" t="s">
        <v>296</v>
      </c>
      <c r="B10" s="756">
        <v>2358</v>
      </c>
      <c r="C10" s="756">
        <v>2345</v>
      </c>
      <c r="D10" s="756">
        <v>2338</v>
      </c>
      <c r="E10" s="756">
        <v>2332</v>
      </c>
      <c r="F10" s="513">
        <v>2337</v>
      </c>
      <c r="G10" s="513">
        <v>2326</v>
      </c>
      <c r="H10" s="513">
        <v>2309</v>
      </c>
      <c r="I10" s="1006">
        <v>2301</v>
      </c>
      <c r="J10" s="513">
        <v>2302</v>
      </c>
      <c r="K10" s="513"/>
      <c r="L10" s="513"/>
      <c r="M10" s="513"/>
      <c r="N10" s="513">
        <f t="shared" si="0"/>
        <v>2327.5555555555557</v>
      </c>
      <c r="O10" s="1288"/>
    </row>
    <row r="11" spans="1:15" s="709" customFormat="1" x14ac:dyDescent="0.2">
      <c r="A11" s="755" t="s">
        <v>794</v>
      </c>
      <c r="B11" s="756">
        <v>826</v>
      </c>
      <c r="C11" s="756">
        <v>833</v>
      </c>
      <c r="D11" s="756">
        <v>830</v>
      </c>
      <c r="E11" s="756">
        <v>824</v>
      </c>
      <c r="F11" s="513">
        <v>830</v>
      </c>
      <c r="G11" s="513">
        <v>828</v>
      </c>
      <c r="H11" s="513">
        <v>821</v>
      </c>
      <c r="I11" s="1006">
        <v>824</v>
      </c>
      <c r="J11" s="513">
        <v>832</v>
      </c>
      <c r="K11" s="513"/>
      <c r="L11" s="513"/>
      <c r="M11" s="513"/>
      <c r="N11" s="513">
        <f t="shared" si="0"/>
        <v>827.55555555555554</v>
      </c>
      <c r="O11" s="1288"/>
    </row>
    <row r="12" spans="1:15" s="709" customFormat="1" x14ac:dyDescent="0.2">
      <c r="A12" s="755" t="s">
        <v>344</v>
      </c>
      <c r="B12" s="756">
        <v>990</v>
      </c>
      <c r="C12" s="756">
        <v>994</v>
      </c>
      <c r="D12" s="756">
        <v>983</v>
      </c>
      <c r="E12" s="756">
        <v>986</v>
      </c>
      <c r="F12" s="513">
        <v>1003</v>
      </c>
      <c r="G12" s="513">
        <v>1001</v>
      </c>
      <c r="H12" s="513">
        <v>1004</v>
      </c>
      <c r="I12" s="1006">
        <v>1006</v>
      </c>
      <c r="J12" s="513">
        <v>1005</v>
      </c>
      <c r="K12" s="513"/>
      <c r="L12" s="513"/>
      <c r="M12" s="513"/>
      <c r="N12" s="513">
        <f t="shared" si="0"/>
        <v>996.88888888888891</v>
      </c>
      <c r="O12" s="1288"/>
    </row>
    <row r="13" spans="1:15" s="709" customFormat="1" x14ac:dyDescent="0.2">
      <c r="A13" s="755" t="s">
        <v>795</v>
      </c>
      <c r="B13" s="756">
        <v>5799</v>
      </c>
      <c r="C13" s="756">
        <v>5772</v>
      </c>
      <c r="D13" s="756">
        <v>5766</v>
      </c>
      <c r="E13" s="756">
        <v>5764</v>
      </c>
      <c r="F13" s="513">
        <v>5799</v>
      </c>
      <c r="G13" s="513">
        <v>5783</v>
      </c>
      <c r="H13" s="513">
        <v>5778</v>
      </c>
      <c r="I13" s="1006">
        <v>5786</v>
      </c>
      <c r="J13" s="513">
        <v>5764</v>
      </c>
      <c r="K13" s="513"/>
      <c r="L13" s="513"/>
      <c r="M13" s="513"/>
      <c r="N13" s="513">
        <f t="shared" si="0"/>
        <v>5779</v>
      </c>
      <c r="O13" s="1288"/>
    </row>
    <row r="14" spans="1:15" s="709" customFormat="1" x14ac:dyDescent="0.2">
      <c r="A14" s="755" t="s">
        <v>796</v>
      </c>
      <c r="B14" s="756">
        <v>1687</v>
      </c>
      <c r="C14" s="756">
        <v>1697</v>
      </c>
      <c r="D14" s="756">
        <v>1684</v>
      </c>
      <c r="E14" s="756">
        <v>1677</v>
      </c>
      <c r="F14" s="513">
        <v>1676</v>
      </c>
      <c r="G14" s="513">
        <v>1676</v>
      </c>
      <c r="H14" s="513">
        <v>1667</v>
      </c>
      <c r="I14" s="1006">
        <v>1661</v>
      </c>
      <c r="J14" s="513">
        <v>1651</v>
      </c>
      <c r="K14" s="513"/>
      <c r="L14" s="513"/>
      <c r="M14" s="513"/>
      <c r="N14" s="513">
        <f t="shared" si="0"/>
        <v>1675.1111111111111</v>
      </c>
      <c r="O14" s="1288"/>
    </row>
    <row r="15" spans="1:15" s="709" customFormat="1" x14ac:dyDescent="0.2">
      <c r="A15" s="755" t="s">
        <v>797</v>
      </c>
      <c r="B15" s="756">
        <v>604</v>
      </c>
      <c r="C15" s="756">
        <v>606</v>
      </c>
      <c r="D15" s="756">
        <v>606</v>
      </c>
      <c r="E15" s="756">
        <v>607</v>
      </c>
      <c r="F15" s="513">
        <v>613</v>
      </c>
      <c r="G15" s="513">
        <v>609</v>
      </c>
      <c r="H15" s="513">
        <v>608</v>
      </c>
      <c r="I15" s="1006">
        <v>611</v>
      </c>
      <c r="J15" s="513">
        <v>617</v>
      </c>
      <c r="K15" s="513"/>
      <c r="L15" s="513"/>
      <c r="M15" s="513"/>
      <c r="N15" s="513">
        <f t="shared" si="0"/>
        <v>609</v>
      </c>
      <c r="O15" s="1288"/>
    </row>
    <row r="16" spans="1:15" s="709" customFormat="1" x14ac:dyDescent="0.2">
      <c r="A16" s="755" t="s">
        <v>454</v>
      </c>
      <c r="B16" s="756">
        <v>3256</v>
      </c>
      <c r="C16" s="756">
        <v>3260</v>
      </c>
      <c r="D16" s="756">
        <v>3248</v>
      </c>
      <c r="E16" s="756">
        <v>3244</v>
      </c>
      <c r="F16" s="513">
        <v>3231</v>
      </c>
      <c r="G16" s="513">
        <v>3230</v>
      </c>
      <c r="H16" s="513">
        <v>3217</v>
      </c>
      <c r="I16" s="1006">
        <v>3218</v>
      </c>
      <c r="J16" s="513">
        <v>3213</v>
      </c>
      <c r="K16" s="513"/>
      <c r="L16" s="513"/>
      <c r="M16" s="513"/>
      <c r="N16" s="513">
        <f t="shared" si="0"/>
        <v>3235.2222222222222</v>
      </c>
      <c r="O16" s="1288"/>
    </row>
    <row r="17" spans="1:15" s="709" customFormat="1" x14ac:dyDescent="0.2">
      <c r="A17" s="755" t="s">
        <v>798</v>
      </c>
      <c r="B17" s="756">
        <v>122</v>
      </c>
      <c r="C17" s="756">
        <v>119</v>
      </c>
      <c r="D17" s="756">
        <v>120</v>
      </c>
      <c r="E17" s="756">
        <v>120</v>
      </c>
      <c r="F17" s="513">
        <v>121</v>
      </c>
      <c r="G17" s="513">
        <v>123</v>
      </c>
      <c r="H17" s="513">
        <v>123</v>
      </c>
      <c r="I17" s="1006">
        <v>125</v>
      </c>
      <c r="J17" s="513">
        <v>126</v>
      </c>
      <c r="K17" s="513"/>
      <c r="L17" s="513"/>
      <c r="M17" s="513"/>
      <c r="N17" s="513">
        <f t="shared" si="0"/>
        <v>122.11111111111111</v>
      </c>
      <c r="O17" s="1288"/>
    </row>
    <row r="18" spans="1:15" s="709" customFormat="1" x14ac:dyDescent="0.2">
      <c r="A18" s="755" t="s">
        <v>799</v>
      </c>
      <c r="B18" s="756">
        <v>121</v>
      </c>
      <c r="C18" s="756">
        <v>120</v>
      </c>
      <c r="D18" s="756">
        <v>120</v>
      </c>
      <c r="E18" s="756">
        <v>118</v>
      </c>
      <c r="F18" s="513">
        <v>118</v>
      </c>
      <c r="G18" s="513">
        <v>117</v>
      </c>
      <c r="H18" s="513">
        <v>118</v>
      </c>
      <c r="I18" s="1006">
        <v>118</v>
      </c>
      <c r="J18" s="513">
        <v>117</v>
      </c>
      <c r="K18" s="513"/>
      <c r="L18" s="513"/>
      <c r="M18" s="513"/>
      <c r="N18" s="513">
        <f t="shared" si="0"/>
        <v>118.55555555555556</v>
      </c>
      <c r="O18" s="1288"/>
    </row>
    <row r="19" spans="1:15" s="709" customFormat="1" x14ac:dyDescent="0.2">
      <c r="A19" s="757" t="s">
        <v>138</v>
      </c>
      <c r="B19" s="758">
        <v>6632</v>
      </c>
      <c r="C19" s="758">
        <v>6616</v>
      </c>
      <c r="D19" s="758">
        <v>6604</v>
      </c>
      <c r="E19" s="758">
        <v>6601</v>
      </c>
      <c r="F19" s="514">
        <v>6601</v>
      </c>
      <c r="G19" s="514">
        <v>6587</v>
      </c>
      <c r="H19" s="514">
        <v>6569</v>
      </c>
      <c r="I19" s="1106">
        <v>6571</v>
      </c>
      <c r="J19" s="514">
        <v>6560</v>
      </c>
      <c r="K19" s="514"/>
      <c r="L19" s="514"/>
      <c r="M19" s="514"/>
      <c r="N19" s="514">
        <f t="shared" si="0"/>
        <v>6593.4444444444443</v>
      </c>
      <c r="O19" s="1288"/>
    </row>
    <row r="20" spans="1:15" x14ac:dyDescent="0.2">
      <c r="A20" s="759" t="s">
        <v>74</v>
      </c>
      <c r="B20" s="760">
        <f>SUM(B5:B19)</f>
        <v>24212</v>
      </c>
      <c r="C20" s="760">
        <f t="shared" ref="C20:M20" si="1">SUM(C5:C19)</f>
        <v>24178</v>
      </c>
      <c r="D20" s="760">
        <f t="shared" si="1"/>
        <v>24118</v>
      </c>
      <c r="E20" s="760">
        <f t="shared" si="1"/>
        <v>24080</v>
      </c>
      <c r="F20" s="400">
        <f t="shared" si="1"/>
        <v>24125</v>
      </c>
      <c r="G20" s="400">
        <f t="shared" si="1"/>
        <v>24073</v>
      </c>
      <c r="H20" s="400">
        <f t="shared" si="1"/>
        <v>24017</v>
      </c>
      <c r="I20" s="400">
        <f t="shared" si="1"/>
        <v>24019</v>
      </c>
      <c r="J20" s="400">
        <f t="shared" si="1"/>
        <v>23978</v>
      </c>
      <c r="K20" s="400">
        <f t="shared" si="1"/>
        <v>0</v>
      </c>
      <c r="L20" s="400">
        <f t="shared" si="1"/>
        <v>0</v>
      </c>
      <c r="M20" s="400">
        <f t="shared" si="1"/>
        <v>0</v>
      </c>
      <c r="N20" s="400">
        <f t="shared" si="0"/>
        <v>18066.666666666668</v>
      </c>
      <c r="O20" s="1288"/>
    </row>
    <row r="21" spans="1:15" x14ac:dyDescent="0.2">
      <c r="A21" s="709"/>
    </row>
    <row r="22" spans="1:15" x14ac:dyDescent="0.2">
      <c r="A22" s="748" t="s">
        <v>141</v>
      </c>
      <c r="B22" s="761"/>
      <c r="C22" s="761"/>
      <c r="D22" s="761"/>
      <c r="E22" s="761"/>
      <c r="F22" s="761"/>
      <c r="G22" s="761"/>
      <c r="H22" s="761"/>
      <c r="I22" s="761"/>
      <c r="J22" s="761"/>
      <c r="K22" s="761"/>
      <c r="L22" s="750"/>
      <c r="M22" s="750"/>
    </row>
    <row r="23" spans="1:15" x14ac:dyDescent="0.2">
      <c r="A23" s="762" t="s">
        <v>142</v>
      </c>
      <c r="B23" s="750"/>
      <c r="C23" s="750"/>
      <c r="D23" s="750"/>
      <c r="E23" s="750"/>
      <c r="F23" s="750"/>
      <c r="G23" s="750"/>
      <c r="H23" s="750"/>
      <c r="I23" s="750"/>
      <c r="J23" s="750"/>
      <c r="K23" s="750"/>
      <c r="L23" s="750"/>
      <c r="M23" s="750"/>
    </row>
    <row r="24" spans="1:15" ht="17.25" customHeight="1" x14ac:dyDescent="0.25">
      <c r="A24" s="754" t="s">
        <v>87</v>
      </c>
      <c r="B24" s="728" t="s">
        <v>0</v>
      </c>
      <c r="C24" s="728" t="s">
        <v>1</v>
      </c>
      <c r="D24" s="728" t="s">
        <v>2</v>
      </c>
      <c r="E24" s="728" t="s">
        <v>3</v>
      </c>
      <c r="F24" s="728" t="s">
        <v>4</v>
      </c>
      <c r="G24" s="728" t="s">
        <v>10</v>
      </c>
      <c r="H24" s="728" t="s">
        <v>5</v>
      </c>
      <c r="I24" s="728" t="s">
        <v>6</v>
      </c>
      <c r="J24" s="728" t="s">
        <v>7</v>
      </c>
      <c r="K24" s="728" t="s">
        <v>8</v>
      </c>
      <c r="L24" s="728" t="s">
        <v>11</v>
      </c>
      <c r="M24" s="728" t="s">
        <v>12</v>
      </c>
      <c r="N24" s="754" t="s">
        <v>34</v>
      </c>
    </row>
    <row r="25" spans="1:15" s="709" customFormat="1" x14ac:dyDescent="0.2">
      <c r="A25" s="755" t="s">
        <v>791</v>
      </c>
      <c r="B25" s="756">
        <v>16885</v>
      </c>
      <c r="C25" s="756">
        <v>17188</v>
      </c>
      <c r="D25" s="756">
        <v>17277</v>
      </c>
      <c r="E25" s="756">
        <v>17203</v>
      </c>
      <c r="F25" s="513">
        <v>17299</v>
      </c>
      <c r="G25" s="513">
        <v>17258</v>
      </c>
      <c r="H25" s="513">
        <v>17452</v>
      </c>
      <c r="I25" s="1105">
        <v>17349</v>
      </c>
      <c r="J25" s="513">
        <v>17600</v>
      </c>
      <c r="K25" s="513"/>
      <c r="L25" s="513"/>
      <c r="M25" s="513"/>
      <c r="N25" s="513">
        <f>SUM(B25:M25)</f>
        <v>155511</v>
      </c>
      <c r="O25" s="1288"/>
    </row>
    <row r="26" spans="1:15" s="709" customFormat="1" x14ac:dyDescent="0.2">
      <c r="A26" s="755" t="s">
        <v>792</v>
      </c>
      <c r="B26" s="756">
        <v>21204</v>
      </c>
      <c r="C26" s="756">
        <v>21558</v>
      </c>
      <c r="D26" s="756">
        <v>21416</v>
      </c>
      <c r="E26" s="756">
        <v>21404</v>
      </c>
      <c r="F26" s="513">
        <v>21305</v>
      </c>
      <c r="G26" s="513">
        <v>21105</v>
      </c>
      <c r="H26" s="513">
        <v>21253</v>
      </c>
      <c r="I26" s="1006">
        <v>20934</v>
      </c>
      <c r="J26" s="513">
        <v>20748</v>
      </c>
      <c r="K26" s="513"/>
      <c r="L26" s="513"/>
      <c r="M26" s="513"/>
      <c r="N26" s="513">
        <f t="shared" ref="N26:N40" si="2">SUM(B26:M26)</f>
        <v>190927</v>
      </c>
      <c r="O26" s="1288"/>
    </row>
    <row r="27" spans="1:15" s="709" customFormat="1" x14ac:dyDescent="0.2">
      <c r="A27" s="755" t="s">
        <v>231</v>
      </c>
      <c r="B27" s="756">
        <v>18699</v>
      </c>
      <c r="C27" s="756">
        <v>18571</v>
      </c>
      <c r="D27" s="756">
        <v>18462</v>
      </c>
      <c r="E27" s="756">
        <v>18211</v>
      </c>
      <c r="F27" s="513">
        <v>18091</v>
      </c>
      <c r="G27" s="513">
        <v>17817</v>
      </c>
      <c r="H27" s="513">
        <v>17889</v>
      </c>
      <c r="I27" s="1006">
        <v>17903</v>
      </c>
      <c r="J27" s="513">
        <v>17763</v>
      </c>
      <c r="K27" s="513"/>
      <c r="L27" s="513"/>
      <c r="M27" s="513"/>
      <c r="N27" s="513">
        <f t="shared" si="2"/>
        <v>163406</v>
      </c>
      <c r="O27" s="1288"/>
    </row>
    <row r="28" spans="1:15" s="709" customFormat="1" x14ac:dyDescent="0.2">
      <c r="A28" s="755" t="s">
        <v>793</v>
      </c>
      <c r="B28" s="756">
        <v>10977</v>
      </c>
      <c r="C28" s="756">
        <v>10954</v>
      </c>
      <c r="D28" s="756">
        <v>10973</v>
      </c>
      <c r="E28" s="756">
        <v>10824</v>
      </c>
      <c r="F28" s="513">
        <v>10907</v>
      </c>
      <c r="G28" s="513">
        <v>11117</v>
      </c>
      <c r="H28" s="513">
        <v>11325</v>
      </c>
      <c r="I28" s="1006">
        <v>11330</v>
      </c>
      <c r="J28" s="513">
        <v>11214</v>
      </c>
      <c r="K28" s="513"/>
      <c r="L28" s="513"/>
      <c r="M28" s="513"/>
      <c r="N28" s="513">
        <f t="shared" si="2"/>
        <v>99621</v>
      </c>
      <c r="O28" s="1288"/>
    </row>
    <row r="29" spans="1:15" s="709" customFormat="1" x14ac:dyDescent="0.2">
      <c r="A29" s="755" t="s">
        <v>250</v>
      </c>
      <c r="B29" s="756">
        <v>37613</v>
      </c>
      <c r="C29" s="756">
        <v>37312</v>
      </c>
      <c r="D29" s="756">
        <v>37237</v>
      </c>
      <c r="E29" s="756">
        <v>37021</v>
      </c>
      <c r="F29" s="513">
        <v>36794</v>
      </c>
      <c r="G29" s="513">
        <v>36745</v>
      </c>
      <c r="H29" s="513">
        <v>36693</v>
      </c>
      <c r="I29" s="1006">
        <v>36634</v>
      </c>
      <c r="J29" s="513">
        <v>36398</v>
      </c>
      <c r="K29" s="513"/>
      <c r="L29" s="513"/>
      <c r="M29" s="513"/>
      <c r="N29" s="513">
        <f t="shared" si="2"/>
        <v>332447</v>
      </c>
      <c r="O29" s="1288"/>
    </row>
    <row r="30" spans="1:15" s="709" customFormat="1" x14ac:dyDescent="0.2">
      <c r="A30" s="755" t="s">
        <v>296</v>
      </c>
      <c r="B30" s="756">
        <v>136911</v>
      </c>
      <c r="C30" s="756">
        <v>136085</v>
      </c>
      <c r="D30" s="756">
        <v>135776</v>
      </c>
      <c r="E30" s="756">
        <v>135310</v>
      </c>
      <c r="F30" s="513">
        <v>135477</v>
      </c>
      <c r="G30" s="513">
        <v>134922</v>
      </c>
      <c r="H30" s="513">
        <v>134040</v>
      </c>
      <c r="I30" s="1006">
        <v>133388</v>
      </c>
      <c r="J30" s="513">
        <v>133630</v>
      </c>
      <c r="K30" s="513"/>
      <c r="L30" s="513"/>
      <c r="M30" s="513"/>
      <c r="N30" s="513">
        <f t="shared" si="2"/>
        <v>1215539</v>
      </c>
      <c r="O30" s="1288"/>
    </row>
    <row r="31" spans="1:15" s="709" customFormat="1" x14ac:dyDescent="0.2">
      <c r="A31" s="755" t="s">
        <v>794</v>
      </c>
      <c r="B31" s="756">
        <v>47870</v>
      </c>
      <c r="C31" s="756">
        <v>48398</v>
      </c>
      <c r="D31" s="756">
        <v>48144</v>
      </c>
      <c r="E31" s="756">
        <v>47821</v>
      </c>
      <c r="F31" s="513">
        <v>48072</v>
      </c>
      <c r="G31" s="513">
        <v>48027</v>
      </c>
      <c r="H31" s="513">
        <v>47712</v>
      </c>
      <c r="I31" s="1006">
        <v>47969</v>
      </c>
      <c r="J31" s="513">
        <v>48367</v>
      </c>
      <c r="K31" s="513"/>
      <c r="L31" s="513"/>
      <c r="M31" s="513"/>
      <c r="N31" s="513">
        <f t="shared" si="2"/>
        <v>432380</v>
      </c>
      <c r="O31" s="1288"/>
    </row>
    <row r="32" spans="1:15" s="709" customFormat="1" x14ac:dyDescent="0.2">
      <c r="A32" s="755" t="s">
        <v>344</v>
      </c>
      <c r="B32" s="756">
        <v>57394</v>
      </c>
      <c r="C32" s="756">
        <v>57542</v>
      </c>
      <c r="D32" s="756">
        <v>57122</v>
      </c>
      <c r="E32" s="756">
        <v>57180</v>
      </c>
      <c r="F32" s="513">
        <v>58159</v>
      </c>
      <c r="G32" s="513">
        <v>58124</v>
      </c>
      <c r="H32" s="513">
        <v>58165</v>
      </c>
      <c r="I32" s="1006">
        <v>58330</v>
      </c>
      <c r="J32" s="513">
        <v>58522</v>
      </c>
      <c r="K32" s="513"/>
      <c r="L32" s="513"/>
      <c r="M32" s="513"/>
      <c r="N32" s="513">
        <f t="shared" si="2"/>
        <v>520538</v>
      </c>
      <c r="O32" s="1288"/>
    </row>
    <row r="33" spans="1:15" s="709" customFormat="1" x14ac:dyDescent="0.2">
      <c r="A33" s="755" t="s">
        <v>795</v>
      </c>
      <c r="B33" s="756">
        <v>336170</v>
      </c>
      <c r="C33" s="756">
        <v>334571</v>
      </c>
      <c r="D33" s="756">
        <v>334470</v>
      </c>
      <c r="E33" s="756">
        <v>334787</v>
      </c>
      <c r="F33" s="513">
        <v>336537</v>
      </c>
      <c r="G33" s="513">
        <v>335113</v>
      </c>
      <c r="H33" s="513">
        <v>335307</v>
      </c>
      <c r="I33" s="1006">
        <v>335671</v>
      </c>
      <c r="J33" s="513">
        <v>334964</v>
      </c>
      <c r="K33" s="513"/>
      <c r="L33" s="513"/>
      <c r="M33" s="513"/>
      <c r="N33" s="513">
        <f t="shared" si="2"/>
        <v>3017590</v>
      </c>
      <c r="O33" s="1288"/>
    </row>
    <row r="34" spans="1:15" s="709" customFormat="1" x14ac:dyDescent="0.2">
      <c r="A34" s="755" t="s">
        <v>796</v>
      </c>
      <c r="B34" s="756">
        <v>97674</v>
      </c>
      <c r="C34" s="756">
        <v>98474</v>
      </c>
      <c r="D34" s="756">
        <v>97495</v>
      </c>
      <c r="E34" s="756">
        <v>97122</v>
      </c>
      <c r="F34" s="513">
        <v>97369</v>
      </c>
      <c r="G34" s="513">
        <v>97062</v>
      </c>
      <c r="H34" s="513">
        <v>96858</v>
      </c>
      <c r="I34" s="1006">
        <v>96225</v>
      </c>
      <c r="J34" s="513">
        <v>95802</v>
      </c>
      <c r="K34" s="513"/>
      <c r="L34" s="513"/>
      <c r="M34" s="513"/>
      <c r="N34" s="513">
        <f t="shared" si="2"/>
        <v>874081</v>
      </c>
      <c r="O34" s="1288"/>
    </row>
    <row r="35" spans="1:15" s="709" customFormat="1" x14ac:dyDescent="0.2">
      <c r="A35" s="755" t="s">
        <v>797</v>
      </c>
      <c r="B35" s="756">
        <v>35125</v>
      </c>
      <c r="C35" s="756">
        <v>35120</v>
      </c>
      <c r="D35" s="756">
        <v>35178</v>
      </c>
      <c r="E35" s="756">
        <v>35335</v>
      </c>
      <c r="F35" s="513">
        <v>35553</v>
      </c>
      <c r="G35" s="513">
        <v>35291</v>
      </c>
      <c r="H35" s="513">
        <v>35324</v>
      </c>
      <c r="I35" s="1006">
        <v>35586</v>
      </c>
      <c r="J35" s="513">
        <v>186369</v>
      </c>
      <c r="K35" s="513"/>
      <c r="L35" s="513"/>
      <c r="M35" s="513"/>
      <c r="N35" s="513">
        <f t="shared" si="2"/>
        <v>468881</v>
      </c>
      <c r="O35" s="1288"/>
    </row>
    <row r="36" spans="1:15" s="709" customFormat="1" x14ac:dyDescent="0.2">
      <c r="A36" s="755" t="s">
        <v>454</v>
      </c>
      <c r="B36" s="756">
        <v>189047</v>
      </c>
      <c r="C36" s="756">
        <v>189096</v>
      </c>
      <c r="D36" s="756">
        <v>188300</v>
      </c>
      <c r="E36" s="756">
        <v>187983</v>
      </c>
      <c r="F36" s="513">
        <v>187476</v>
      </c>
      <c r="G36" s="513">
        <v>187309</v>
      </c>
      <c r="H36" s="513">
        <v>186690</v>
      </c>
      <c r="I36" s="1006">
        <v>186690</v>
      </c>
      <c r="J36" s="513">
        <v>7827</v>
      </c>
      <c r="K36" s="513"/>
      <c r="L36" s="513"/>
      <c r="M36" s="513"/>
      <c r="N36" s="513">
        <f t="shared" si="2"/>
        <v>1510418</v>
      </c>
      <c r="O36" s="1288"/>
    </row>
    <row r="37" spans="1:15" s="709" customFormat="1" x14ac:dyDescent="0.2">
      <c r="A37" s="755" t="s">
        <v>798</v>
      </c>
      <c r="B37" s="756">
        <v>7065</v>
      </c>
      <c r="C37" s="756">
        <v>6928</v>
      </c>
      <c r="D37" s="756">
        <v>6935</v>
      </c>
      <c r="E37" s="756">
        <v>6992</v>
      </c>
      <c r="F37" s="513">
        <v>7050</v>
      </c>
      <c r="G37" s="513">
        <v>7166</v>
      </c>
      <c r="H37" s="513">
        <v>7155</v>
      </c>
      <c r="I37" s="1006">
        <v>7283</v>
      </c>
      <c r="J37" s="513">
        <v>6817</v>
      </c>
      <c r="K37" s="513"/>
      <c r="L37" s="513"/>
      <c r="M37" s="513"/>
      <c r="N37" s="513">
        <f t="shared" si="2"/>
        <v>63391</v>
      </c>
      <c r="O37" s="1288"/>
    </row>
    <row r="38" spans="1:15" s="709" customFormat="1" x14ac:dyDescent="0.2">
      <c r="A38" s="755" t="s">
        <v>799</v>
      </c>
      <c r="B38" s="756">
        <v>7042</v>
      </c>
      <c r="C38" s="756">
        <v>6992</v>
      </c>
      <c r="D38" s="756">
        <v>6935</v>
      </c>
      <c r="E38" s="756">
        <v>6823</v>
      </c>
      <c r="F38" s="513">
        <v>6844</v>
      </c>
      <c r="G38" s="513">
        <v>6817</v>
      </c>
      <c r="H38" s="513">
        <v>6867</v>
      </c>
      <c r="I38" s="1006">
        <v>6875</v>
      </c>
      <c r="J38" s="513">
        <v>380610</v>
      </c>
      <c r="K38" s="513"/>
      <c r="L38" s="513"/>
      <c r="M38" s="513"/>
      <c r="N38" s="513">
        <f t="shared" si="2"/>
        <v>435805</v>
      </c>
      <c r="O38" s="1288"/>
    </row>
    <row r="39" spans="1:15" s="709" customFormat="1" x14ac:dyDescent="0.2">
      <c r="A39" s="757" t="s">
        <v>138</v>
      </c>
      <c r="B39" s="758">
        <v>384935</v>
      </c>
      <c r="C39" s="758">
        <v>384129</v>
      </c>
      <c r="D39" s="758">
        <v>383301</v>
      </c>
      <c r="E39" s="758">
        <v>383232</v>
      </c>
      <c r="F39" s="514">
        <v>383076</v>
      </c>
      <c r="G39" s="514">
        <v>382043</v>
      </c>
      <c r="H39" s="514">
        <v>381272</v>
      </c>
      <c r="I39" s="514">
        <v>381324</v>
      </c>
      <c r="J39" s="514">
        <v>36230</v>
      </c>
      <c r="K39" s="514"/>
      <c r="L39" s="514"/>
      <c r="M39" s="514"/>
      <c r="N39" s="514">
        <f t="shared" si="2"/>
        <v>3099542</v>
      </c>
      <c r="O39" s="1288"/>
    </row>
    <row r="40" spans="1:15" x14ac:dyDescent="0.2">
      <c r="A40" s="759" t="s">
        <v>74</v>
      </c>
      <c r="B40" s="760">
        <f>SUM(B25:B39)</f>
        <v>1404611</v>
      </c>
      <c r="C40" s="760">
        <f t="shared" ref="C40:M40" si="3">SUM(C25:C39)</f>
        <v>1402918</v>
      </c>
      <c r="D40" s="760">
        <f t="shared" si="3"/>
        <v>1399021</v>
      </c>
      <c r="E40" s="760">
        <f t="shared" si="3"/>
        <v>1397248</v>
      </c>
      <c r="F40" s="400">
        <f t="shared" si="3"/>
        <v>1400009</v>
      </c>
      <c r="G40" s="400">
        <f t="shared" si="3"/>
        <v>1395916</v>
      </c>
      <c r="H40" s="400">
        <f t="shared" si="3"/>
        <v>1394002</v>
      </c>
      <c r="I40" s="400">
        <f t="shared" si="3"/>
        <v>1393491</v>
      </c>
      <c r="J40" s="400">
        <f t="shared" si="3"/>
        <v>1392861</v>
      </c>
      <c r="K40" s="400">
        <f t="shared" si="3"/>
        <v>0</v>
      </c>
      <c r="L40" s="400">
        <f t="shared" si="3"/>
        <v>0</v>
      </c>
      <c r="M40" s="400">
        <f t="shared" si="3"/>
        <v>0</v>
      </c>
      <c r="N40" s="400">
        <f t="shared" si="2"/>
        <v>12580077</v>
      </c>
      <c r="O40" s="1288"/>
    </row>
    <row r="41" spans="1:15" x14ac:dyDescent="0.2">
      <c r="A41" s="763" t="s">
        <v>909</v>
      </c>
    </row>
  </sheetData>
  <hyperlinks>
    <hyperlink ref="A1" location="INDICE!C3" display="Volver al Indice"/>
  </hyperlinks>
  <printOptions horizontalCentered="1"/>
  <pageMargins left="0.19685039370078741" right="0.19685039370078741" top="0.19685039370078741" bottom="0.98425196850393704" header="0.39370078740157483" footer="0"/>
  <pageSetup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dimension ref="A1:O17"/>
  <sheetViews>
    <sheetView zoomScale="80" zoomScaleNormal="80" workbookViewId="0">
      <selection activeCell="J23" sqref="J23"/>
    </sheetView>
  </sheetViews>
  <sheetFormatPr baseColWidth="10" defaultRowHeight="12.75" x14ac:dyDescent="0.2"/>
  <cols>
    <col min="1" max="1" width="28.140625" style="673" customWidth="1"/>
    <col min="2" max="9" width="11.42578125" style="673"/>
    <col min="10" max="10" width="12.85546875" style="673" customWidth="1"/>
    <col min="11" max="16384" width="11.42578125" style="673"/>
  </cols>
  <sheetData>
    <row r="1" spans="1:15" ht="15" x14ac:dyDescent="0.25">
      <c r="A1" s="764" t="s">
        <v>9</v>
      </c>
      <c r="B1" s="765" t="s">
        <v>574</v>
      </c>
      <c r="C1" s="766"/>
      <c r="D1" s="766"/>
      <c r="E1" s="766"/>
      <c r="F1" s="766"/>
      <c r="G1" s="766"/>
      <c r="H1" s="766"/>
      <c r="I1" s="766"/>
      <c r="J1" s="766"/>
      <c r="K1" s="766"/>
      <c r="L1" s="766"/>
      <c r="M1" s="766"/>
      <c r="N1" s="766"/>
    </row>
    <row r="2" spans="1:15" x14ac:dyDescent="0.2">
      <c r="B2" s="1232" t="s">
        <v>576</v>
      </c>
      <c r="C2" s="1232"/>
      <c r="D2" s="1232"/>
      <c r="E2" s="1232"/>
      <c r="F2" s="1232"/>
      <c r="G2" s="1233"/>
      <c r="H2" s="1233"/>
      <c r="I2" s="1233"/>
      <c r="J2" s="1233"/>
      <c r="K2" s="1233"/>
      <c r="L2" s="1233"/>
      <c r="M2" s="1233"/>
      <c r="N2" s="1233"/>
    </row>
    <row r="3" spans="1:15" ht="15" x14ac:dyDescent="0.25">
      <c r="A3" s="767"/>
      <c r="B3" s="1234"/>
      <c r="C3" s="1234"/>
      <c r="D3" s="1234"/>
    </row>
    <row r="4" spans="1:15" s="769" customFormat="1" ht="23.25" customHeight="1" x14ac:dyDescent="0.2">
      <c r="A4" s="728"/>
      <c r="B4" s="728" t="s">
        <v>172</v>
      </c>
      <c r="C4" s="728" t="s">
        <v>173</v>
      </c>
      <c r="D4" s="728" t="s">
        <v>174</v>
      </c>
      <c r="E4" s="728" t="s">
        <v>175</v>
      </c>
      <c r="F4" s="728" t="s">
        <v>176</v>
      </c>
      <c r="G4" s="728" t="s">
        <v>177</v>
      </c>
      <c r="H4" s="728" t="s">
        <v>178</v>
      </c>
      <c r="I4" s="728" t="s">
        <v>179</v>
      </c>
      <c r="J4" s="728" t="s">
        <v>180</v>
      </c>
      <c r="K4" s="728" t="s">
        <v>181</v>
      </c>
      <c r="L4" s="728" t="s">
        <v>182</v>
      </c>
      <c r="M4" s="728" t="s">
        <v>183</v>
      </c>
      <c r="N4" s="768" t="s">
        <v>34</v>
      </c>
    </row>
    <row r="5" spans="1:15" ht="30" x14ac:dyDescent="0.2">
      <c r="A5" s="770" t="s">
        <v>567</v>
      </c>
      <c r="B5" s="771">
        <v>2646</v>
      </c>
      <c r="C5" s="771">
        <v>2065</v>
      </c>
      <c r="D5" s="771">
        <v>2439</v>
      </c>
      <c r="E5" s="771">
        <v>2503</v>
      </c>
      <c r="F5" s="771">
        <v>2467</v>
      </c>
      <c r="G5" s="771">
        <v>2211</v>
      </c>
      <c r="H5" s="771">
        <v>2498</v>
      </c>
      <c r="I5" s="771">
        <v>2059</v>
      </c>
      <c r="J5" s="1293">
        <v>2551</v>
      </c>
      <c r="K5" s="771">
        <f t="shared" ref="J5:M5" si="0">SUM(K6:K8)</f>
        <v>0</v>
      </c>
      <c r="L5" s="771">
        <f t="shared" si="0"/>
        <v>0</v>
      </c>
      <c r="M5" s="771">
        <f t="shared" si="0"/>
        <v>0</v>
      </c>
      <c r="N5" s="772">
        <f>SUM(B5:M5)</f>
        <v>21439</v>
      </c>
      <c r="O5" s="1289"/>
    </row>
    <row r="6" spans="1:15" ht="15" x14ac:dyDescent="0.25">
      <c r="A6" s="773" t="s">
        <v>568</v>
      </c>
      <c r="B6" s="774">
        <v>2618</v>
      </c>
      <c r="C6" s="774">
        <v>2047</v>
      </c>
      <c r="D6" s="774">
        <v>2403</v>
      </c>
      <c r="E6" s="774">
        <v>2485</v>
      </c>
      <c r="F6" s="774">
        <v>2453</v>
      </c>
      <c r="G6" s="774">
        <v>2175</v>
      </c>
      <c r="H6" s="1107">
        <v>2478</v>
      </c>
      <c r="I6" s="1107">
        <v>2051</v>
      </c>
      <c r="J6" s="1290">
        <v>2541</v>
      </c>
      <c r="K6" s="1107"/>
      <c r="L6" s="1107"/>
      <c r="M6" s="1107"/>
      <c r="N6" s="401">
        <f t="shared" ref="N6:N15" si="1">SUM(B6:M6)</f>
        <v>21251</v>
      </c>
      <c r="O6" s="1289"/>
    </row>
    <row r="7" spans="1:15" ht="15" x14ac:dyDescent="0.25">
      <c r="A7" s="775" t="s">
        <v>910</v>
      </c>
      <c r="B7" s="776"/>
      <c r="C7" s="776">
        <v>0</v>
      </c>
      <c r="D7" s="1108">
        <v>6</v>
      </c>
      <c r="E7" s="1108">
        <v>4</v>
      </c>
      <c r="F7" s="1108">
        <v>2</v>
      </c>
      <c r="G7" s="1108">
        <v>10</v>
      </c>
      <c r="H7" s="1108">
        <v>0</v>
      </c>
      <c r="I7" s="1108">
        <v>0</v>
      </c>
      <c r="J7" s="1291">
        <v>2</v>
      </c>
      <c r="K7" s="1108"/>
      <c r="L7" s="1108"/>
      <c r="M7" s="1108"/>
      <c r="N7" s="402">
        <f t="shared" si="1"/>
        <v>24</v>
      </c>
      <c r="O7" s="1289"/>
    </row>
    <row r="8" spans="1:15" ht="15" x14ac:dyDescent="0.25">
      <c r="A8" s="777" t="s">
        <v>569</v>
      </c>
      <c r="B8" s="778">
        <v>28</v>
      </c>
      <c r="C8" s="778">
        <v>18</v>
      </c>
      <c r="D8" s="1109">
        <v>30</v>
      </c>
      <c r="E8" s="1109">
        <v>14</v>
      </c>
      <c r="F8" s="1109">
        <v>12</v>
      </c>
      <c r="G8" s="1109">
        <v>26</v>
      </c>
      <c r="H8" s="1109">
        <v>20</v>
      </c>
      <c r="I8" s="1109">
        <v>8</v>
      </c>
      <c r="J8" s="1292">
        <v>8</v>
      </c>
      <c r="K8" s="1109"/>
      <c r="L8" s="1109"/>
      <c r="M8" s="1109"/>
      <c r="N8" s="403">
        <f t="shared" si="1"/>
        <v>164</v>
      </c>
      <c r="O8" s="1289"/>
    </row>
    <row r="9" spans="1:15" ht="30" x14ac:dyDescent="0.2">
      <c r="A9" s="770" t="s">
        <v>570</v>
      </c>
      <c r="B9" s="771">
        <v>10</v>
      </c>
      <c r="C9" s="771">
        <v>7</v>
      </c>
      <c r="D9" s="771">
        <v>9</v>
      </c>
      <c r="E9" s="771">
        <v>4</v>
      </c>
      <c r="F9" s="771">
        <v>7</v>
      </c>
      <c r="G9" s="771">
        <v>3</v>
      </c>
      <c r="H9" s="771">
        <v>11</v>
      </c>
      <c r="I9" s="771">
        <v>1</v>
      </c>
      <c r="J9" s="1293">
        <v>8</v>
      </c>
      <c r="K9" s="771">
        <f t="shared" ref="J9:M9" si="2">SUM(K10:K12)</f>
        <v>0</v>
      </c>
      <c r="L9" s="771">
        <f t="shared" si="2"/>
        <v>0</v>
      </c>
      <c r="M9" s="771">
        <f t="shared" si="2"/>
        <v>0</v>
      </c>
      <c r="N9" s="779">
        <f t="shared" si="1"/>
        <v>60</v>
      </c>
      <c r="O9" s="1289"/>
    </row>
    <row r="10" spans="1:15" ht="15" x14ac:dyDescent="0.25">
      <c r="A10" s="773" t="s">
        <v>568</v>
      </c>
      <c r="B10" s="774">
        <v>5</v>
      </c>
      <c r="C10" s="774">
        <v>5</v>
      </c>
      <c r="D10" s="1107">
        <v>8</v>
      </c>
      <c r="E10" s="1107">
        <v>4</v>
      </c>
      <c r="F10" s="1107">
        <v>7</v>
      </c>
      <c r="G10" s="1107">
        <v>3</v>
      </c>
      <c r="H10" s="1107">
        <v>7</v>
      </c>
      <c r="I10" s="1107">
        <v>1</v>
      </c>
      <c r="J10" s="1290">
        <v>6</v>
      </c>
      <c r="K10" s="1107"/>
      <c r="L10" s="1107"/>
      <c r="M10" s="1107"/>
      <c r="N10" s="401">
        <f t="shared" si="1"/>
        <v>46</v>
      </c>
      <c r="O10" s="1289"/>
    </row>
    <row r="11" spans="1:15" ht="15" x14ac:dyDescent="0.25">
      <c r="A11" s="775" t="s">
        <v>910</v>
      </c>
      <c r="B11" s="776">
        <v>1</v>
      </c>
      <c r="C11" s="776">
        <v>1</v>
      </c>
      <c r="D11" s="1108">
        <v>0</v>
      </c>
      <c r="E11" s="1108">
        <v>0</v>
      </c>
      <c r="F11" s="1108">
        <v>0</v>
      </c>
      <c r="G11" s="1108">
        <v>0</v>
      </c>
      <c r="H11" s="1108">
        <v>2</v>
      </c>
      <c r="I11" s="1108">
        <v>0</v>
      </c>
      <c r="J11" s="1291">
        <v>0</v>
      </c>
      <c r="K11" s="1108"/>
      <c r="L11" s="1108"/>
      <c r="M11" s="1108"/>
      <c r="N11" s="402">
        <f t="shared" si="1"/>
        <v>4</v>
      </c>
      <c r="O11" s="1289"/>
    </row>
    <row r="12" spans="1:15" ht="15" x14ac:dyDescent="0.25">
      <c r="A12" s="777" t="s">
        <v>569</v>
      </c>
      <c r="B12" s="778">
        <v>4</v>
      </c>
      <c r="C12" s="778">
        <v>1</v>
      </c>
      <c r="D12" s="1109">
        <v>1</v>
      </c>
      <c r="E12" s="1109">
        <v>0</v>
      </c>
      <c r="F12" s="1109">
        <v>0</v>
      </c>
      <c r="G12" s="1109">
        <v>0</v>
      </c>
      <c r="H12" s="1109">
        <v>2</v>
      </c>
      <c r="I12" s="1109">
        <v>0</v>
      </c>
      <c r="J12" s="1292">
        <v>2</v>
      </c>
      <c r="K12" s="1109"/>
      <c r="L12" s="1109"/>
      <c r="M12" s="1109"/>
      <c r="N12" s="403">
        <f t="shared" si="1"/>
        <v>10</v>
      </c>
      <c r="O12" s="1289"/>
    </row>
    <row r="13" spans="1:15" ht="30" x14ac:dyDescent="0.2">
      <c r="A13" s="770" t="s">
        <v>571</v>
      </c>
      <c r="B13" s="771">
        <v>359022.14399999997</v>
      </c>
      <c r="C13" s="771">
        <v>280080.52799999999</v>
      </c>
      <c r="D13" s="780">
        <v>330905.95199999999</v>
      </c>
      <c r="E13" s="780">
        <v>338881.21799999999</v>
      </c>
      <c r="F13" s="780">
        <v>334420.47600000002</v>
      </c>
      <c r="G13" s="780">
        <v>299275.23599999998</v>
      </c>
      <c r="H13" s="780">
        <v>339151.56599999999</v>
      </c>
      <c r="I13" s="780">
        <v>278458.44</v>
      </c>
      <c r="J13" s="780">
        <v>345910.266</v>
      </c>
      <c r="K13" s="780"/>
      <c r="L13" s="780"/>
      <c r="M13" s="780"/>
      <c r="N13" s="779">
        <f t="shared" si="1"/>
        <v>2906105.8259999999</v>
      </c>
      <c r="O13" s="1289"/>
    </row>
    <row r="14" spans="1:15" ht="30" x14ac:dyDescent="0.25">
      <c r="A14" s="781" t="s">
        <v>572</v>
      </c>
      <c r="B14" s="782">
        <v>135174</v>
      </c>
      <c r="C14" s="782">
        <v>135174</v>
      </c>
      <c r="D14" s="783">
        <v>135174</v>
      </c>
      <c r="E14" s="783">
        <v>135174</v>
      </c>
      <c r="F14" s="783">
        <v>135174</v>
      </c>
      <c r="G14" s="783">
        <v>135174</v>
      </c>
      <c r="H14" s="783">
        <v>135174</v>
      </c>
      <c r="I14" s="783">
        <v>135174</v>
      </c>
      <c r="J14" s="783">
        <v>135174</v>
      </c>
      <c r="K14" s="783"/>
      <c r="L14" s="783"/>
      <c r="M14" s="783"/>
      <c r="N14" s="1295">
        <f>AVERAGE(B14:M14)</f>
        <v>135174</v>
      </c>
      <c r="O14" s="1289"/>
    </row>
    <row r="15" spans="1:15" ht="15" x14ac:dyDescent="0.2">
      <c r="A15" s="784" t="s">
        <v>573</v>
      </c>
      <c r="B15" s="785">
        <v>2656</v>
      </c>
      <c r="C15" s="785">
        <v>2072</v>
      </c>
      <c r="D15" s="785">
        <v>2448</v>
      </c>
      <c r="E15" s="785">
        <v>2507</v>
      </c>
      <c r="F15" s="785">
        <v>2474</v>
      </c>
      <c r="G15" s="785">
        <v>2214</v>
      </c>
      <c r="H15" s="785">
        <v>2509</v>
      </c>
      <c r="I15" s="785">
        <v>2060</v>
      </c>
      <c r="J15" s="1294">
        <v>2559</v>
      </c>
      <c r="K15" s="785">
        <f t="shared" ref="J15:M15" si="3">+K9+K5</f>
        <v>0</v>
      </c>
      <c r="L15" s="785">
        <f t="shared" si="3"/>
        <v>0</v>
      </c>
      <c r="M15" s="785">
        <f t="shared" si="3"/>
        <v>0</v>
      </c>
      <c r="N15" s="772">
        <f t="shared" si="1"/>
        <v>21499</v>
      </c>
      <c r="O15" s="1289"/>
    </row>
    <row r="16" spans="1:15" x14ac:dyDescent="0.2">
      <c r="B16" s="786"/>
      <c r="C16" s="786"/>
      <c r="D16" s="786"/>
      <c r="E16" s="786"/>
    </row>
    <row r="17" spans="1:1" x14ac:dyDescent="0.2">
      <c r="A17" s="787" t="s">
        <v>909</v>
      </c>
    </row>
  </sheetData>
  <mergeCells count="2">
    <mergeCell ref="B2:N2"/>
    <mergeCell ref="B3:D3"/>
  </mergeCells>
  <hyperlinks>
    <hyperlink ref="A1" location="INDICE!C3" display="Volver al Indice"/>
  </hyperlinks>
  <pageMargins left="0.7" right="0.7" top="0.75" bottom="0.75" header="0.3" footer="0.3"/>
  <pageSetup paperSize="14"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pageSetUpPr fitToPage="1"/>
  </sheetPr>
  <dimension ref="B1:Q33"/>
  <sheetViews>
    <sheetView zoomScale="90" zoomScaleNormal="90" workbookViewId="0">
      <selection activeCell="M11" sqref="M11"/>
    </sheetView>
  </sheetViews>
  <sheetFormatPr baseColWidth="10" defaultColWidth="4.28515625" defaultRowHeight="12.75" x14ac:dyDescent="0.2"/>
  <cols>
    <col min="1" max="1" width="3.5703125" style="575" customWidth="1"/>
    <col min="2" max="2" width="30.140625" style="575" bestFit="1" customWidth="1"/>
    <col min="3" max="10" width="8.28515625" style="575" bestFit="1" customWidth="1"/>
    <col min="11" max="11" width="11.5703125" style="575" bestFit="1" customWidth="1"/>
    <col min="12" max="12" width="8.140625" style="575" bestFit="1" customWidth="1"/>
    <col min="13" max="13" width="10" style="575" customWidth="1"/>
    <col min="14" max="14" width="10.28515625" style="575" bestFit="1" customWidth="1"/>
    <col min="15" max="15" width="13.42578125" style="575" bestFit="1" customWidth="1"/>
    <col min="16" max="16" width="7.5703125" style="576" customWidth="1"/>
    <col min="17" max="16384" width="4.28515625" style="575"/>
  </cols>
  <sheetData>
    <row r="1" spans="2:17" ht="21" customHeight="1" x14ac:dyDescent="0.2"/>
    <row r="2" spans="2:17" x14ac:dyDescent="0.2">
      <c r="B2" s="418" t="s">
        <v>88</v>
      </c>
      <c r="C2" s="788"/>
      <c r="D2" s="788"/>
      <c r="E2" s="788"/>
      <c r="F2" s="788"/>
      <c r="G2" s="788"/>
      <c r="H2" s="788"/>
      <c r="I2" s="788"/>
      <c r="J2" s="788"/>
      <c r="K2" s="788"/>
      <c r="L2" s="788"/>
      <c r="M2" s="788"/>
      <c r="N2" s="788"/>
      <c r="O2" s="788"/>
    </row>
    <row r="3" spans="2:17" x14ac:dyDescent="0.2">
      <c r="B3" s="418" t="s">
        <v>576</v>
      </c>
      <c r="C3" s="788"/>
      <c r="D3" s="788"/>
      <c r="E3" s="788"/>
      <c r="F3" s="788"/>
      <c r="G3" s="788"/>
      <c r="H3" s="788"/>
      <c r="I3" s="788"/>
      <c r="J3" s="788"/>
      <c r="K3" s="788"/>
      <c r="L3" s="788"/>
      <c r="M3" s="788"/>
      <c r="N3" s="788"/>
      <c r="O3" s="788"/>
    </row>
    <row r="4" spans="2:17" ht="13.5" thickBot="1" x14ac:dyDescent="0.25">
      <c r="B4" s="615" t="s">
        <v>9</v>
      </c>
      <c r="C4" s="789"/>
      <c r="D4" s="789"/>
      <c r="E4" s="789"/>
      <c r="F4" s="789"/>
      <c r="G4" s="789"/>
      <c r="H4" s="789"/>
      <c r="I4" s="789"/>
      <c r="J4" s="789"/>
      <c r="K4" s="789"/>
      <c r="L4" s="789"/>
      <c r="M4" s="789"/>
      <c r="N4" s="789"/>
      <c r="O4" s="789"/>
    </row>
    <row r="5" spans="2:17" ht="17.25" customHeight="1" x14ac:dyDescent="0.2">
      <c r="B5" s="404" t="s">
        <v>802</v>
      </c>
      <c r="C5" s="408" t="s">
        <v>0</v>
      </c>
      <c r="D5" s="408" t="s">
        <v>1</v>
      </c>
      <c r="E5" s="408" t="s">
        <v>2</v>
      </c>
      <c r="F5" s="408" t="s">
        <v>3</v>
      </c>
      <c r="G5" s="408" t="s">
        <v>4</v>
      </c>
      <c r="H5" s="408" t="s">
        <v>10</v>
      </c>
      <c r="I5" s="408" t="s">
        <v>5</v>
      </c>
      <c r="J5" s="408" t="s">
        <v>6</v>
      </c>
      <c r="K5" s="408" t="s">
        <v>7</v>
      </c>
      <c r="L5" s="408" t="s">
        <v>8</v>
      </c>
      <c r="M5" s="408" t="s">
        <v>11</v>
      </c>
      <c r="N5" s="408" t="s">
        <v>12</v>
      </c>
      <c r="O5" s="414" t="s">
        <v>13</v>
      </c>
      <c r="Q5" s="790"/>
    </row>
    <row r="6" spans="2:17" x14ac:dyDescent="0.2">
      <c r="B6" s="405" t="s">
        <v>656</v>
      </c>
      <c r="C6" s="409">
        <v>310</v>
      </c>
      <c r="D6" s="409">
        <v>281</v>
      </c>
      <c r="E6" s="409">
        <v>288</v>
      </c>
      <c r="F6" s="409">
        <v>327</v>
      </c>
      <c r="G6" s="397">
        <v>305</v>
      </c>
      <c r="H6" s="397">
        <v>276</v>
      </c>
      <c r="I6" s="397">
        <v>308</v>
      </c>
      <c r="J6" s="397">
        <v>260</v>
      </c>
      <c r="K6" s="397">
        <v>277</v>
      </c>
      <c r="L6" s="397"/>
      <c r="M6" s="397"/>
      <c r="N6" s="397"/>
      <c r="O6" s="415">
        <f t="shared" ref="O6:O11" si="0">AVERAGE(C6:N6)</f>
        <v>292.44444444444446</v>
      </c>
    </row>
    <row r="7" spans="2:17" x14ac:dyDescent="0.2">
      <c r="B7" s="405" t="s">
        <v>659</v>
      </c>
      <c r="C7" s="409">
        <v>384</v>
      </c>
      <c r="D7" s="409">
        <v>315</v>
      </c>
      <c r="E7" s="409">
        <v>424</v>
      </c>
      <c r="F7" s="409">
        <v>270</v>
      </c>
      <c r="G7" s="397">
        <v>330</v>
      </c>
      <c r="H7" s="397">
        <v>367</v>
      </c>
      <c r="I7" s="397">
        <v>315</v>
      </c>
      <c r="J7" s="397">
        <v>378</v>
      </c>
      <c r="K7" s="397">
        <v>363</v>
      </c>
      <c r="L7" s="397"/>
      <c r="M7" s="397"/>
      <c r="N7" s="397"/>
      <c r="O7" s="415">
        <f t="shared" si="0"/>
        <v>349.55555555555554</v>
      </c>
    </row>
    <row r="8" spans="2:17" x14ac:dyDescent="0.2">
      <c r="B8" s="405" t="s">
        <v>803</v>
      </c>
      <c r="C8" s="409">
        <v>38</v>
      </c>
      <c r="D8" s="409">
        <v>45</v>
      </c>
      <c r="E8" s="409">
        <v>60</v>
      </c>
      <c r="F8" s="409">
        <v>64</v>
      </c>
      <c r="G8" s="397">
        <v>69</v>
      </c>
      <c r="H8" s="397">
        <v>58</v>
      </c>
      <c r="I8" s="397">
        <v>86</v>
      </c>
      <c r="J8" s="397">
        <v>62</v>
      </c>
      <c r="K8" s="397">
        <v>70</v>
      </c>
      <c r="L8" s="397"/>
      <c r="M8" s="397"/>
      <c r="N8" s="397"/>
      <c r="O8" s="415">
        <f t="shared" si="0"/>
        <v>61.333333333333336</v>
      </c>
    </row>
    <row r="9" spans="2:17" x14ac:dyDescent="0.2">
      <c r="B9" s="405" t="s">
        <v>804</v>
      </c>
      <c r="C9" s="409">
        <v>65</v>
      </c>
      <c r="D9" s="409">
        <v>62</v>
      </c>
      <c r="E9" s="409">
        <v>54</v>
      </c>
      <c r="F9" s="409">
        <v>77</v>
      </c>
      <c r="G9" s="397">
        <v>70</v>
      </c>
      <c r="H9" s="397">
        <v>81</v>
      </c>
      <c r="I9" s="397">
        <v>74</v>
      </c>
      <c r="J9" s="397">
        <v>84</v>
      </c>
      <c r="K9" s="397">
        <v>159</v>
      </c>
      <c r="L9" s="397"/>
      <c r="M9" s="397"/>
      <c r="N9" s="397"/>
      <c r="O9" s="415">
        <f t="shared" si="0"/>
        <v>80.666666666666671</v>
      </c>
    </row>
    <row r="10" spans="2:17" x14ac:dyDescent="0.2">
      <c r="B10" s="405" t="s">
        <v>657</v>
      </c>
      <c r="C10" s="409">
        <v>21</v>
      </c>
      <c r="D10" s="409">
        <v>20</v>
      </c>
      <c r="E10" s="409">
        <v>24</v>
      </c>
      <c r="F10" s="409">
        <v>21</v>
      </c>
      <c r="G10" s="397">
        <v>19</v>
      </c>
      <c r="H10" s="397">
        <v>21</v>
      </c>
      <c r="I10" s="397">
        <v>15</v>
      </c>
      <c r="J10" s="397">
        <v>11</v>
      </c>
      <c r="K10" s="397">
        <v>18</v>
      </c>
      <c r="L10" s="397"/>
      <c r="M10" s="397"/>
      <c r="N10" s="397"/>
      <c r="O10" s="415">
        <f t="shared" si="0"/>
        <v>18.888888888888889</v>
      </c>
    </row>
    <row r="11" spans="2:17" x14ac:dyDescent="0.2">
      <c r="B11" s="406" t="s">
        <v>805</v>
      </c>
      <c r="C11" s="410">
        <v>239</v>
      </c>
      <c r="D11" s="410">
        <v>215</v>
      </c>
      <c r="E11" s="410">
        <v>200</v>
      </c>
      <c r="F11" s="410">
        <v>199</v>
      </c>
      <c r="G11" s="412">
        <v>176</v>
      </c>
      <c r="H11" s="412">
        <v>183</v>
      </c>
      <c r="I11" s="412">
        <v>184</v>
      </c>
      <c r="J11" s="412">
        <v>167</v>
      </c>
      <c r="K11" s="412">
        <v>170</v>
      </c>
      <c r="L11" s="412"/>
      <c r="M11" s="412"/>
      <c r="N11" s="412"/>
      <c r="O11" s="416">
        <f t="shared" si="0"/>
        <v>192.55555555555554</v>
      </c>
    </row>
    <row r="12" spans="2:17" ht="13.5" thickBot="1" x14ac:dyDescent="0.25">
      <c r="B12" s="407" t="s">
        <v>34</v>
      </c>
      <c r="C12" s="411">
        <f>SUM(C6:C11)</f>
        <v>1057</v>
      </c>
      <c r="D12" s="411">
        <f t="shared" ref="D12:O12" si="1">SUM(D6:D11)</f>
        <v>938</v>
      </c>
      <c r="E12" s="411">
        <f t="shared" si="1"/>
        <v>1050</v>
      </c>
      <c r="F12" s="411">
        <f t="shared" si="1"/>
        <v>958</v>
      </c>
      <c r="G12" s="413">
        <f t="shared" si="1"/>
        <v>969</v>
      </c>
      <c r="H12" s="413">
        <f t="shared" si="1"/>
        <v>986</v>
      </c>
      <c r="I12" s="413">
        <f t="shared" si="1"/>
        <v>982</v>
      </c>
      <c r="J12" s="413">
        <f t="shared" si="1"/>
        <v>962</v>
      </c>
      <c r="K12" s="413">
        <f t="shared" si="1"/>
        <v>1057</v>
      </c>
      <c r="L12" s="413">
        <f t="shared" si="1"/>
        <v>0</v>
      </c>
      <c r="M12" s="413">
        <f t="shared" si="1"/>
        <v>0</v>
      </c>
      <c r="N12" s="413">
        <f t="shared" si="1"/>
        <v>0</v>
      </c>
      <c r="O12" s="417">
        <f t="shared" si="1"/>
        <v>995.44444444444446</v>
      </c>
    </row>
    <row r="13" spans="2:17" x14ac:dyDescent="0.2">
      <c r="B13" s="791"/>
      <c r="C13" s="792"/>
      <c r="D13" s="792"/>
      <c r="E13" s="792"/>
      <c r="F13" s="792"/>
      <c r="G13" s="792"/>
      <c r="H13" s="792"/>
      <c r="I13" s="792"/>
      <c r="J13" s="792"/>
      <c r="K13" s="792"/>
      <c r="L13" s="792"/>
      <c r="M13" s="792"/>
      <c r="N13" s="792"/>
      <c r="O13" s="792"/>
    </row>
    <row r="14" spans="2:17" x14ac:dyDescent="0.2">
      <c r="B14" s="793"/>
      <c r="C14" s="793"/>
      <c r="D14" s="793"/>
      <c r="E14" s="793"/>
      <c r="F14" s="793"/>
      <c r="G14" s="793"/>
      <c r="H14" s="793"/>
      <c r="I14" s="793"/>
      <c r="J14" s="793"/>
      <c r="K14" s="793"/>
      <c r="L14" s="793"/>
      <c r="M14" s="793"/>
      <c r="N14" s="793"/>
    </row>
    <row r="15" spans="2:17" x14ac:dyDescent="0.2">
      <c r="B15" s="418" t="s">
        <v>92</v>
      </c>
      <c r="C15" s="788"/>
      <c r="D15" s="788"/>
      <c r="E15" s="788"/>
      <c r="F15" s="788"/>
      <c r="G15" s="788"/>
      <c r="H15" s="788"/>
      <c r="I15" s="788"/>
      <c r="J15" s="788"/>
      <c r="K15" s="788"/>
      <c r="L15" s="788"/>
      <c r="M15" s="788"/>
      <c r="N15" s="788"/>
      <c r="O15" s="788"/>
    </row>
    <row r="16" spans="2:17" x14ac:dyDescent="0.2">
      <c r="B16" s="418" t="s">
        <v>576</v>
      </c>
      <c r="C16" s="788"/>
      <c r="D16" s="788"/>
      <c r="E16" s="788"/>
      <c r="F16" s="788"/>
      <c r="G16" s="788"/>
      <c r="H16" s="788"/>
      <c r="I16" s="788"/>
      <c r="J16" s="788"/>
      <c r="K16" s="788"/>
      <c r="L16" s="788"/>
      <c r="M16" s="788"/>
      <c r="N16" s="788"/>
      <c r="O16" s="788"/>
    </row>
    <row r="17" spans="2:16" ht="13.5" thickBot="1" x14ac:dyDescent="0.25">
      <c r="B17" s="419" t="s">
        <v>72</v>
      </c>
      <c r="C17" s="794"/>
      <c r="D17" s="794"/>
      <c r="E17" s="794"/>
      <c r="F17" s="794"/>
      <c r="G17" s="794"/>
      <c r="H17" s="794"/>
      <c r="I17" s="794"/>
      <c r="J17" s="794"/>
      <c r="K17" s="794"/>
      <c r="L17" s="794"/>
      <c r="M17" s="794"/>
      <c r="N17" s="794"/>
      <c r="O17" s="794"/>
    </row>
    <row r="18" spans="2:16" s="535" customFormat="1" ht="21" customHeight="1" x14ac:dyDescent="0.2">
      <c r="B18" s="404" t="s">
        <v>802</v>
      </c>
      <c r="C18" s="408" t="s">
        <v>0</v>
      </c>
      <c r="D18" s="408" t="s">
        <v>1</v>
      </c>
      <c r="E18" s="408" t="s">
        <v>2</v>
      </c>
      <c r="F18" s="408" t="s">
        <v>3</v>
      </c>
      <c r="G18" s="408" t="s">
        <v>4</v>
      </c>
      <c r="H18" s="408" t="s">
        <v>10</v>
      </c>
      <c r="I18" s="408" t="s">
        <v>5</v>
      </c>
      <c r="J18" s="408" t="s">
        <v>6</v>
      </c>
      <c r="K18" s="408" t="s">
        <v>7</v>
      </c>
      <c r="L18" s="408" t="s">
        <v>8</v>
      </c>
      <c r="M18" s="408" t="s">
        <v>11</v>
      </c>
      <c r="N18" s="408" t="s">
        <v>12</v>
      </c>
      <c r="O18" s="414" t="s">
        <v>34</v>
      </c>
      <c r="P18" s="576"/>
    </row>
    <row r="19" spans="2:16" x14ac:dyDescent="0.2">
      <c r="B19" s="405" t="s">
        <v>656</v>
      </c>
      <c r="C19" s="409">
        <v>3334</v>
      </c>
      <c r="D19" s="409">
        <v>3090</v>
      </c>
      <c r="E19" s="409">
        <v>3242</v>
      </c>
      <c r="F19" s="409">
        <v>3774</v>
      </c>
      <c r="G19" s="397">
        <v>3515</v>
      </c>
      <c r="H19" s="397">
        <v>3332</v>
      </c>
      <c r="I19" s="397">
        <v>3747</v>
      </c>
      <c r="J19" s="397">
        <v>3137</v>
      </c>
      <c r="K19" s="397">
        <v>3220</v>
      </c>
      <c r="L19" s="397"/>
      <c r="M19" s="397"/>
      <c r="N19" s="397"/>
      <c r="O19" s="415">
        <f t="shared" ref="O19:O24" si="2">SUM(C19:N19)</f>
        <v>30391</v>
      </c>
    </row>
    <row r="20" spans="2:16" x14ac:dyDescent="0.2">
      <c r="B20" s="405" t="s">
        <v>659</v>
      </c>
      <c r="C20" s="409">
        <v>4553</v>
      </c>
      <c r="D20" s="409">
        <v>3766</v>
      </c>
      <c r="E20" s="409">
        <v>4769</v>
      </c>
      <c r="F20" s="409">
        <v>3153</v>
      </c>
      <c r="G20" s="397">
        <v>3542</v>
      </c>
      <c r="H20" s="397">
        <v>4009</v>
      </c>
      <c r="I20" s="397">
        <v>2972</v>
      </c>
      <c r="J20" s="397">
        <v>5072</v>
      </c>
      <c r="K20" s="397">
        <v>4233</v>
      </c>
      <c r="L20" s="397"/>
      <c r="M20" s="397"/>
      <c r="N20" s="397"/>
      <c r="O20" s="415">
        <f t="shared" si="2"/>
        <v>36069</v>
      </c>
    </row>
    <row r="21" spans="2:16" x14ac:dyDescent="0.2">
      <c r="B21" s="405" t="s">
        <v>803</v>
      </c>
      <c r="C21" s="409">
        <v>600</v>
      </c>
      <c r="D21" s="409">
        <v>854</v>
      </c>
      <c r="E21" s="409">
        <v>1085</v>
      </c>
      <c r="F21" s="409">
        <v>1191</v>
      </c>
      <c r="G21" s="397">
        <v>1241</v>
      </c>
      <c r="H21" s="397">
        <v>952</v>
      </c>
      <c r="I21" s="397">
        <v>1403</v>
      </c>
      <c r="J21" s="397">
        <v>1078</v>
      </c>
      <c r="K21" s="397">
        <v>1122</v>
      </c>
      <c r="L21" s="397"/>
      <c r="M21" s="397"/>
      <c r="N21" s="397"/>
      <c r="O21" s="415">
        <f t="shared" si="2"/>
        <v>9526</v>
      </c>
    </row>
    <row r="22" spans="2:16" x14ac:dyDescent="0.2">
      <c r="B22" s="405" t="s">
        <v>804</v>
      </c>
      <c r="C22" s="409">
        <v>811</v>
      </c>
      <c r="D22" s="409">
        <v>711</v>
      </c>
      <c r="E22" s="409">
        <v>623</v>
      </c>
      <c r="F22" s="409">
        <v>935</v>
      </c>
      <c r="G22" s="397">
        <v>887</v>
      </c>
      <c r="H22" s="397">
        <v>1010</v>
      </c>
      <c r="I22" s="397">
        <v>888</v>
      </c>
      <c r="J22" s="397">
        <v>963</v>
      </c>
      <c r="K22" s="397">
        <v>1893</v>
      </c>
      <c r="L22" s="397"/>
      <c r="M22" s="397"/>
      <c r="N22" s="397"/>
      <c r="O22" s="415">
        <f t="shared" si="2"/>
        <v>8721</v>
      </c>
    </row>
    <row r="23" spans="2:16" x14ac:dyDescent="0.2">
      <c r="B23" s="405" t="s">
        <v>657</v>
      </c>
      <c r="C23" s="409">
        <v>199</v>
      </c>
      <c r="D23" s="409">
        <v>189</v>
      </c>
      <c r="E23" s="409">
        <v>231</v>
      </c>
      <c r="F23" s="409">
        <v>234</v>
      </c>
      <c r="G23" s="397">
        <v>227</v>
      </c>
      <c r="H23" s="397">
        <v>249</v>
      </c>
      <c r="I23" s="397">
        <v>220</v>
      </c>
      <c r="J23" s="397">
        <v>115</v>
      </c>
      <c r="K23" s="397">
        <v>222</v>
      </c>
      <c r="L23" s="397"/>
      <c r="M23" s="397"/>
      <c r="N23" s="397"/>
      <c r="O23" s="415">
        <f t="shared" si="2"/>
        <v>1886</v>
      </c>
    </row>
    <row r="24" spans="2:16" x14ac:dyDescent="0.2">
      <c r="B24" s="406" t="s">
        <v>805</v>
      </c>
      <c r="C24" s="410">
        <v>2652</v>
      </c>
      <c r="D24" s="410">
        <v>2731</v>
      </c>
      <c r="E24" s="410">
        <v>2525</v>
      </c>
      <c r="F24" s="410">
        <v>2031</v>
      </c>
      <c r="G24" s="412">
        <v>2231</v>
      </c>
      <c r="H24" s="412">
        <v>1929</v>
      </c>
      <c r="I24" s="412">
        <v>2171</v>
      </c>
      <c r="J24" s="412">
        <v>2116</v>
      </c>
      <c r="K24" s="412">
        <v>1979</v>
      </c>
      <c r="L24" s="412"/>
      <c r="M24" s="412"/>
      <c r="N24" s="412"/>
      <c r="O24" s="416">
        <f t="shared" si="2"/>
        <v>20365</v>
      </c>
    </row>
    <row r="25" spans="2:16" ht="13.5" thickBot="1" x14ac:dyDescent="0.25">
      <c r="B25" s="407" t="s">
        <v>34</v>
      </c>
      <c r="C25" s="411">
        <f>SUM(C19:C24)</f>
        <v>12149</v>
      </c>
      <c r="D25" s="411">
        <f t="shared" ref="D25:O25" si="3">SUM(D19:D24)</f>
        <v>11341</v>
      </c>
      <c r="E25" s="411">
        <f t="shared" si="3"/>
        <v>12475</v>
      </c>
      <c r="F25" s="411">
        <f t="shared" si="3"/>
        <v>11318</v>
      </c>
      <c r="G25" s="413">
        <f t="shared" si="3"/>
        <v>11643</v>
      </c>
      <c r="H25" s="413">
        <f t="shared" si="3"/>
        <v>11481</v>
      </c>
      <c r="I25" s="413">
        <f t="shared" si="3"/>
        <v>11401</v>
      </c>
      <c r="J25" s="413">
        <f t="shared" si="3"/>
        <v>12481</v>
      </c>
      <c r="K25" s="413">
        <f t="shared" si="3"/>
        <v>12669</v>
      </c>
      <c r="L25" s="413">
        <f t="shared" si="3"/>
        <v>0</v>
      </c>
      <c r="M25" s="413">
        <f t="shared" si="3"/>
        <v>0</v>
      </c>
      <c r="N25" s="413">
        <f t="shared" si="3"/>
        <v>0</v>
      </c>
      <c r="O25" s="417">
        <f t="shared" si="3"/>
        <v>106958</v>
      </c>
    </row>
    <row r="28" spans="2:16" x14ac:dyDescent="0.2">
      <c r="O28" s="615" t="s">
        <v>9</v>
      </c>
    </row>
    <row r="29" spans="2:16" x14ac:dyDescent="0.2">
      <c r="G29" s="613"/>
    </row>
    <row r="30" spans="2:16" x14ac:dyDescent="0.2">
      <c r="G30" s="613"/>
    </row>
    <row r="31" spans="2:16" x14ac:dyDescent="0.2">
      <c r="G31" s="613"/>
    </row>
    <row r="32" spans="2:16" x14ac:dyDescent="0.2">
      <c r="G32" s="613"/>
    </row>
    <row r="33" spans="7:7" x14ac:dyDescent="0.2">
      <c r="G33" s="613"/>
    </row>
  </sheetData>
  <hyperlinks>
    <hyperlink ref="O28" location="INDICE!C3" display="Volver al Indice"/>
    <hyperlink ref="B4" location="INDICE!C3" display="Volver al Indice"/>
  </hyperlinks>
  <printOptions horizontalCentered="1"/>
  <pageMargins left="0.19685039370078741" right="0.19685039370078741" top="0.82677165354330717" bottom="0.98425196850393704" header="0" footer="0"/>
  <pageSetup scale="98"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pageSetUpPr fitToPage="1"/>
  </sheetPr>
  <dimension ref="B1:O49"/>
  <sheetViews>
    <sheetView topLeftCell="A7" zoomScaleNormal="100" zoomScalePageLayoutView="110" workbookViewId="0">
      <selection activeCell="N24" sqref="N24"/>
    </sheetView>
  </sheetViews>
  <sheetFormatPr baseColWidth="10" defaultColWidth="10.85546875" defaultRowHeight="12.75" x14ac:dyDescent="0.2"/>
  <cols>
    <col min="1" max="1" width="4.7109375" style="802" customWidth="1"/>
    <col min="2" max="2" width="44.7109375" style="802" customWidth="1"/>
    <col min="3" max="3" width="9.7109375" style="802" customWidth="1"/>
    <col min="4" max="10" width="9.7109375" style="22" customWidth="1"/>
    <col min="11" max="11" width="11.42578125" style="22" customWidth="1"/>
    <col min="12" max="12" width="9.7109375" style="22" customWidth="1"/>
    <col min="13" max="13" width="10.42578125" style="22" customWidth="1"/>
    <col min="14" max="14" width="9.7109375" style="22" customWidth="1"/>
    <col min="15" max="16384" width="10.85546875" style="802"/>
  </cols>
  <sheetData>
    <row r="1" spans="2:15" x14ac:dyDescent="0.2">
      <c r="B1" s="26" t="s">
        <v>9</v>
      </c>
    </row>
    <row r="2" spans="2:15" ht="15" x14ac:dyDescent="0.25">
      <c r="B2" s="880" t="s">
        <v>167</v>
      </c>
      <c r="C2" s="881"/>
      <c r="D2" s="190"/>
      <c r="E2" s="190"/>
      <c r="F2" s="190"/>
      <c r="G2" s="190"/>
      <c r="H2" s="159"/>
      <c r="I2" s="159"/>
      <c r="J2" s="159"/>
      <c r="K2" s="159"/>
      <c r="L2" s="159"/>
      <c r="M2" s="159"/>
      <c r="N2" s="159"/>
      <c r="O2" s="882"/>
    </row>
    <row r="3" spans="2:15" x14ac:dyDescent="0.2">
      <c r="B3" s="829">
        <v>2014</v>
      </c>
      <c r="C3" s="881"/>
      <c r="D3" s="190"/>
      <c r="E3" s="190"/>
      <c r="F3" s="190"/>
      <c r="G3" s="190"/>
      <c r="H3" s="159"/>
      <c r="I3" s="159"/>
      <c r="J3" s="159"/>
      <c r="K3" s="159"/>
      <c r="L3" s="159"/>
      <c r="M3" s="159"/>
      <c r="N3" s="159"/>
      <c r="O3" s="882"/>
    </row>
    <row r="4" spans="2:15" x14ac:dyDescent="0.2">
      <c r="B4" s="865"/>
      <c r="C4" s="883"/>
      <c r="D4" s="181"/>
      <c r="E4" s="181"/>
      <c r="F4" s="181"/>
      <c r="G4" s="181"/>
      <c r="H4" s="181"/>
      <c r="I4" s="181"/>
      <c r="J4" s="181"/>
      <c r="K4" s="181"/>
      <c r="L4" s="181"/>
      <c r="M4" s="181"/>
      <c r="N4" s="181"/>
      <c r="O4" s="865"/>
    </row>
    <row r="5" spans="2:15" ht="15" x14ac:dyDescent="0.2">
      <c r="B5" s="884" t="s">
        <v>104</v>
      </c>
      <c r="C5" s="728" t="s">
        <v>172</v>
      </c>
      <c r="D5" s="728" t="s">
        <v>173</v>
      </c>
      <c r="E5" s="728" t="s">
        <v>174</v>
      </c>
      <c r="F5" s="728" t="s">
        <v>175</v>
      </c>
      <c r="G5" s="728" t="s">
        <v>176</v>
      </c>
      <c r="H5" s="728" t="s">
        <v>177</v>
      </c>
      <c r="I5" s="728" t="s">
        <v>178</v>
      </c>
      <c r="J5" s="728" t="s">
        <v>179</v>
      </c>
      <c r="K5" s="728" t="s">
        <v>180</v>
      </c>
      <c r="L5" s="728" t="s">
        <v>181</v>
      </c>
      <c r="M5" s="728" t="s">
        <v>182</v>
      </c>
      <c r="N5" s="728" t="s">
        <v>183</v>
      </c>
      <c r="O5" s="885" t="s">
        <v>34</v>
      </c>
    </row>
    <row r="6" spans="2:15" ht="15.75" x14ac:dyDescent="0.25">
      <c r="B6" s="886" t="s">
        <v>194</v>
      </c>
      <c r="C6" s="852">
        <f t="shared" ref="C6:J6" si="0">+C7+C8+C9</f>
        <v>20574</v>
      </c>
      <c r="D6" s="143">
        <f t="shared" si="0"/>
        <v>17860</v>
      </c>
      <c r="E6" s="143">
        <f t="shared" si="0"/>
        <v>22101</v>
      </c>
      <c r="F6" s="143">
        <f t="shared" si="0"/>
        <v>19937</v>
      </c>
      <c r="G6" s="143">
        <f t="shared" si="0"/>
        <v>19793</v>
      </c>
      <c r="H6" s="143">
        <f t="shared" si="0"/>
        <v>20011</v>
      </c>
      <c r="I6" s="143">
        <f t="shared" si="0"/>
        <v>18976</v>
      </c>
      <c r="J6" s="143">
        <f t="shared" si="0"/>
        <v>18870</v>
      </c>
      <c r="K6" s="143">
        <f t="shared" ref="K6:N6" si="1">+K7+K8+K9</f>
        <v>0</v>
      </c>
      <c r="L6" s="143">
        <f t="shared" si="1"/>
        <v>0</v>
      </c>
      <c r="M6" s="143">
        <f t="shared" si="1"/>
        <v>0</v>
      </c>
      <c r="N6" s="143">
        <f t="shared" si="1"/>
        <v>0</v>
      </c>
      <c r="O6" s="852">
        <f>SUM(C6:N6)</f>
        <v>158122</v>
      </c>
    </row>
    <row r="7" spans="2:15" x14ac:dyDescent="0.2">
      <c r="B7" s="887" t="s">
        <v>105</v>
      </c>
      <c r="C7" s="815">
        <f t="shared" ref="C7:J9" si="2">+C11+C15</f>
        <v>9205</v>
      </c>
      <c r="D7" s="17">
        <f t="shared" si="2"/>
        <v>7525</v>
      </c>
      <c r="E7" s="17">
        <f t="shared" si="2"/>
        <v>9371</v>
      </c>
      <c r="F7" s="17">
        <f t="shared" si="2"/>
        <v>8540</v>
      </c>
      <c r="G7" s="17">
        <f t="shared" si="2"/>
        <v>8539</v>
      </c>
      <c r="H7" s="17">
        <f t="shared" si="2"/>
        <v>8433</v>
      </c>
      <c r="I7" s="17">
        <f t="shared" si="2"/>
        <v>7983</v>
      </c>
      <c r="J7" s="17">
        <f t="shared" si="2"/>
        <v>7922</v>
      </c>
      <c r="K7" s="17">
        <f t="shared" ref="K7:N9" si="3">+K11+K15</f>
        <v>0</v>
      </c>
      <c r="L7" s="17">
        <f t="shared" si="3"/>
        <v>0</v>
      </c>
      <c r="M7" s="17">
        <f t="shared" si="3"/>
        <v>0</v>
      </c>
      <c r="N7" s="17">
        <f t="shared" si="3"/>
        <v>0</v>
      </c>
      <c r="O7" s="815">
        <f t="shared" ref="O7:O9" si="4">SUM(C7:N7)</f>
        <v>67518</v>
      </c>
    </row>
    <row r="8" spans="2:15" x14ac:dyDescent="0.2">
      <c r="B8" s="887" t="s">
        <v>106</v>
      </c>
      <c r="C8" s="815">
        <f t="shared" si="2"/>
        <v>8252</v>
      </c>
      <c r="D8" s="17">
        <f t="shared" si="2"/>
        <v>7611</v>
      </c>
      <c r="E8" s="17">
        <f t="shared" si="2"/>
        <v>9085</v>
      </c>
      <c r="F8" s="17">
        <f t="shared" si="2"/>
        <v>8152</v>
      </c>
      <c r="G8" s="17">
        <f t="shared" si="2"/>
        <v>8038</v>
      </c>
      <c r="H8" s="17">
        <f t="shared" si="2"/>
        <v>8565</v>
      </c>
      <c r="I8" s="17">
        <f t="shared" si="2"/>
        <v>8168</v>
      </c>
      <c r="J8" s="17">
        <f t="shared" si="2"/>
        <v>8186</v>
      </c>
      <c r="K8" s="17">
        <f t="shared" si="3"/>
        <v>0</v>
      </c>
      <c r="L8" s="17">
        <f t="shared" si="3"/>
        <v>0</v>
      </c>
      <c r="M8" s="17">
        <f t="shared" si="3"/>
        <v>0</v>
      </c>
      <c r="N8" s="17">
        <f t="shared" si="3"/>
        <v>0</v>
      </c>
      <c r="O8" s="815">
        <f t="shared" si="4"/>
        <v>66057</v>
      </c>
    </row>
    <row r="9" spans="2:15" x14ac:dyDescent="0.2">
      <c r="B9" s="833" t="s">
        <v>107</v>
      </c>
      <c r="C9" s="852">
        <f t="shared" si="2"/>
        <v>3117</v>
      </c>
      <c r="D9" s="143">
        <f t="shared" si="2"/>
        <v>2724</v>
      </c>
      <c r="E9" s="143">
        <f t="shared" si="2"/>
        <v>3645</v>
      </c>
      <c r="F9" s="143">
        <f t="shared" si="2"/>
        <v>3245</v>
      </c>
      <c r="G9" s="143">
        <f t="shared" si="2"/>
        <v>3216</v>
      </c>
      <c r="H9" s="143">
        <f t="shared" si="2"/>
        <v>3013</v>
      </c>
      <c r="I9" s="143">
        <f t="shared" si="2"/>
        <v>2825</v>
      </c>
      <c r="J9" s="143">
        <f t="shared" si="2"/>
        <v>2762</v>
      </c>
      <c r="K9" s="143">
        <f t="shared" si="3"/>
        <v>0</v>
      </c>
      <c r="L9" s="143">
        <f t="shared" si="3"/>
        <v>0</v>
      </c>
      <c r="M9" s="143">
        <f t="shared" si="3"/>
        <v>0</v>
      </c>
      <c r="N9" s="143">
        <f t="shared" si="3"/>
        <v>0</v>
      </c>
      <c r="O9" s="852">
        <f t="shared" si="4"/>
        <v>24547</v>
      </c>
    </row>
    <row r="10" spans="2:15" ht="18" customHeight="1" x14ac:dyDescent="0.2">
      <c r="B10" s="888" t="s">
        <v>109</v>
      </c>
      <c r="C10" s="852">
        <f t="shared" ref="C10:J10" si="5">+C11+C12+C13</f>
        <v>16584</v>
      </c>
      <c r="D10" s="143">
        <f t="shared" si="5"/>
        <v>14576</v>
      </c>
      <c r="E10" s="143">
        <f t="shared" si="5"/>
        <v>17526</v>
      </c>
      <c r="F10" s="143">
        <f t="shared" si="5"/>
        <v>15779</v>
      </c>
      <c r="G10" s="143">
        <f t="shared" si="5"/>
        <v>15812</v>
      </c>
      <c r="H10" s="143">
        <f t="shared" si="5"/>
        <v>15770</v>
      </c>
      <c r="I10" s="143">
        <f t="shared" si="5"/>
        <v>15199</v>
      </c>
      <c r="J10" s="143">
        <f t="shared" si="5"/>
        <v>15157</v>
      </c>
      <c r="K10" s="143">
        <f t="shared" ref="K10:O10" si="6">+K11+K12+K13</f>
        <v>0</v>
      </c>
      <c r="L10" s="143">
        <f t="shared" si="6"/>
        <v>0</v>
      </c>
      <c r="M10" s="143">
        <f t="shared" si="6"/>
        <v>0</v>
      </c>
      <c r="N10" s="143">
        <f t="shared" si="6"/>
        <v>0</v>
      </c>
      <c r="O10" s="852">
        <f t="shared" si="6"/>
        <v>126403</v>
      </c>
    </row>
    <row r="11" spans="2:15" x14ac:dyDescent="0.2">
      <c r="B11" s="887" t="s">
        <v>105</v>
      </c>
      <c r="C11" s="816">
        <v>7495</v>
      </c>
      <c r="D11" s="100">
        <v>6283</v>
      </c>
      <c r="E11" s="100">
        <v>7567</v>
      </c>
      <c r="F11" s="20">
        <v>6826</v>
      </c>
      <c r="G11" s="20">
        <v>6831</v>
      </c>
      <c r="H11" s="20">
        <v>6707</v>
      </c>
      <c r="I11" s="20">
        <v>6416</v>
      </c>
      <c r="J11" s="20">
        <v>6332</v>
      </c>
      <c r="K11" s="20"/>
      <c r="L11" s="20"/>
      <c r="M11" s="32"/>
      <c r="N11" s="100"/>
      <c r="O11" s="816">
        <f>SUM(C11:N11)</f>
        <v>54457</v>
      </c>
    </row>
    <row r="12" spans="2:15" x14ac:dyDescent="0.2">
      <c r="B12" s="887" t="s">
        <v>106</v>
      </c>
      <c r="C12" s="816">
        <v>6597</v>
      </c>
      <c r="D12" s="100">
        <v>6090</v>
      </c>
      <c r="E12" s="100">
        <v>7108</v>
      </c>
      <c r="F12" s="20">
        <v>6385</v>
      </c>
      <c r="G12" s="100">
        <v>6416</v>
      </c>
      <c r="H12" s="100">
        <v>6698</v>
      </c>
      <c r="I12" s="100">
        <v>6510</v>
      </c>
      <c r="J12" s="100">
        <v>6618</v>
      </c>
      <c r="K12" s="192"/>
      <c r="L12" s="100"/>
      <c r="M12" s="100"/>
      <c r="N12" s="100"/>
      <c r="O12" s="816">
        <f>SUM(C12:N12)</f>
        <v>52422</v>
      </c>
    </row>
    <row r="13" spans="2:15" x14ac:dyDescent="0.2">
      <c r="B13" s="833" t="s">
        <v>107</v>
      </c>
      <c r="C13" s="883">
        <v>2492</v>
      </c>
      <c r="D13" s="181">
        <v>2203</v>
      </c>
      <c r="E13" s="181">
        <v>2851</v>
      </c>
      <c r="F13" s="181">
        <v>2568</v>
      </c>
      <c r="G13" s="181">
        <v>2565</v>
      </c>
      <c r="H13" s="181">
        <v>2365</v>
      </c>
      <c r="I13" s="181">
        <v>2273</v>
      </c>
      <c r="J13" s="181">
        <v>2207</v>
      </c>
      <c r="K13" s="193"/>
      <c r="L13" s="181"/>
      <c r="M13" s="181"/>
      <c r="N13" s="181"/>
      <c r="O13" s="883">
        <f>SUM(C13:N13)</f>
        <v>19524</v>
      </c>
    </row>
    <row r="14" spans="2:15" ht="18" customHeight="1" x14ac:dyDescent="0.2">
      <c r="B14" s="888" t="s">
        <v>110</v>
      </c>
      <c r="C14" s="852">
        <f t="shared" ref="C14:J14" si="7">+C15+C16+C17</f>
        <v>3990</v>
      </c>
      <c r="D14" s="143">
        <f t="shared" si="7"/>
        <v>3284</v>
      </c>
      <c r="E14" s="143">
        <f t="shared" si="7"/>
        <v>4575</v>
      </c>
      <c r="F14" s="143">
        <f t="shared" si="7"/>
        <v>4158</v>
      </c>
      <c r="G14" s="143">
        <f t="shared" si="7"/>
        <v>3981</v>
      </c>
      <c r="H14" s="143">
        <f t="shared" si="7"/>
        <v>4241</v>
      </c>
      <c r="I14" s="143">
        <f t="shared" si="7"/>
        <v>3777</v>
      </c>
      <c r="J14" s="143">
        <f t="shared" si="7"/>
        <v>3713</v>
      </c>
      <c r="K14" s="143">
        <f t="shared" ref="K14:O14" si="8">+K15+K16+K17</f>
        <v>0</v>
      </c>
      <c r="L14" s="143">
        <f t="shared" si="8"/>
        <v>0</v>
      </c>
      <c r="M14" s="143">
        <f t="shared" si="8"/>
        <v>0</v>
      </c>
      <c r="N14" s="143">
        <f t="shared" si="8"/>
        <v>0</v>
      </c>
      <c r="O14" s="852">
        <f t="shared" si="8"/>
        <v>31719</v>
      </c>
    </row>
    <row r="15" spans="2:15" x14ac:dyDescent="0.2">
      <c r="B15" s="887" t="s">
        <v>105</v>
      </c>
      <c r="C15" s="816">
        <v>1710</v>
      </c>
      <c r="D15" s="100">
        <v>1242</v>
      </c>
      <c r="E15" s="100">
        <v>1804</v>
      </c>
      <c r="F15" s="20">
        <v>1714</v>
      </c>
      <c r="G15" s="20">
        <v>1708</v>
      </c>
      <c r="H15" s="20">
        <v>1726</v>
      </c>
      <c r="I15" s="20">
        <v>1567</v>
      </c>
      <c r="J15" s="20">
        <v>1590</v>
      </c>
      <c r="K15" s="20"/>
      <c r="L15" s="20"/>
      <c r="M15" s="100"/>
      <c r="N15" s="100"/>
      <c r="O15" s="816">
        <f>SUM(C15:N15)</f>
        <v>13061</v>
      </c>
    </row>
    <row r="16" spans="2:15" x14ac:dyDescent="0.2">
      <c r="B16" s="887" t="s">
        <v>106</v>
      </c>
      <c r="C16" s="816">
        <v>1655</v>
      </c>
      <c r="D16" s="100">
        <v>1521</v>
      </c>
      <c r="E16" s="100">
        <v>1977</v>
      </c>
      <c r="F16" s="20">
        <v>1767</v>
      </c>
      <c r="G16" s="100">
        <v>1622</v>
      </c>
      <c r="H16" s="100">
        <v>1867</v>
      </c>
      <c r="I16" s="100">
        <v>1658</v>
      </c>
      <c r="J16" s="100">
        <v>1568</v>
      </c>
      <c r="K16" s="100"/>
      <c r="L16" s="100"/>
      <c r="M16" s="100"/>
      <c r="N16" s="100"/>
      <c r="O16" s="816">
        <f>SUM(C16:N16)</f>
        <v>13635</v>
      </c>
    </row>
    <row r="17" spans="2:15" x14ac:dyDescent="0.2">
      <c r="B17" s="833" t="s">
        <v>107</v>
      </c>
      <c r="C17" s="883">
        <v>625</v>
      </c>
      <c r="D17" s="181">
        <v>521</v>
      </c>
      <c r="E17" s="181">
        <v>794</v>
      </c>
      <c r="F17" s="181">
        <v>677</v>
      </c>
      <c r="G17" s="181">
        <v>651</v>
      </c>
      <c r="H17" s="181">
        <v>648</v>
      </c>
      <c r="I17" s="181">
        <v>552</v>
      </c>
      <c r="J17" s="181">
        <v>555</v>
      </c>
      <c r="K17" s="181"/>
      <c r="L17" s="181"/>
      <c r="M17" s="181"/>
      <c r="N17" s="181"/>
      <c r="O17" s="883">
        <f>SUM(C17:N17)</f>
        <v>5023</v>
      </c>
    </row>
    <row r="18" spans="2:15" x14ac:dyDescent="0.2">
      <c r="B18" s="833"/>
      <c r="C18" s="883"/>
      <c r="D18" s="181"/>
      <c r="E18" s="181"/>
      <c r="F18" s="181"/>
      <c r="G18" s="181"/>
      <c r="H18" s="181"/>
      <c r="I18" s="181"/>
      <c r="J18" s="181"/>
      <c r="K18" s="181"/>
      <c r="L18" s="181"/>
      <c r="M18" s="181"/>
      <c r="N18" s="181"/>
      <c r="O18" s="883"/>
    </row>
    <row r="19" spans="2:15" ht="15" x14ac:dyDescent="0.25">
      <c r="B19" s="889" t="s">
        <v>193</v>
      </c>
      <c r="C19" s="852">
        <f t="shared" ref="C19:J19" si="9">+C20+C21+C22</f>
        <v>374</v>
      </c>
      <c r="D19" s="143">
        <f t="shared" si="9"/>
        <v>386</v>
      </c>
      <c r="E19" s="143">
        <f t="shared" si="9"/>
        <v>375</v>
      </c>
      <c r="F19" s="143">
        <f t="shared" si="9"/>
        <v>384</v>
      </c>
      <c r="G19" s="143">
        <f t="shared" si="9"/>
        <v>376</v>
      </c>
      <c r="H19" s="143">
        <f t="shared" si="9"/>
        <v>416</v>
      </c>
      <c r="I19" s="143">
        <f t="shared" si="9"/>
        <v>394</v>
      </c>
      <c r="J19" s="143">
        <f t="shared" si="9"/>
        <v>355</v>
      </c>
      <c r="K19" s="143">
        <f t="shared" ref="K19:O19" si="10">+K20+K21+K22</f>
        <v>0</v>
      </c>
      <c r="L19" s="143">
        <f t="shared" si="10"/>
        <v>0</v>
      </c>
      <c r="M19" s="143">
        <f t="shared" si="10"/>
        <v>0</v>
      </c>
      <c r="N19" s="143">
        <f t="shared" si="10"/>
        <v>0</v>
      </c>
      <c r="O19" s="852">
        <f t="shared" si="10"/>
        <v>3060</v>
      </c>
    </row>
    <row r="20" spans="2:15" x14ac:dyDescent="0.2">
      <c r="B20" s="887" t="s">
        <v>105</v>
      </c>
      <c r="C20" s="816">
        <v>151</v>
      </c>
      <c r="D20" s="100">
        <v>117</v>
      </c>
      <c r="E20" s="100">
        <v>161</v>
      </c>
      <c r="F20" s="20">
        <v>137</v>
      </c>
      <c r="G20" s="20">
        <v>161</v>
      </c>
      <c r="H20" s="20">
        <v>155</v>
      </c>
      <c r="I20" s="20">
        <v>124</v>
      </c>
      <c r="J20" s="20">
        <v>134</v>
      </c>
      <c r="K20" s="20"/>
      <c r="L20" s="20"/>
      <c r="M20" s="100"/>
      <c r="N20" s="100"/>
      <c r="O20" s="816">
        <f>SUM(C20:N20)</f>
        <v>1140</v>
      </c>
    </row>
    <row r="21" spans="2:15" x14ac:dyDescent="0.2">
      <c r="B21" s="887" t="s">
        <v>106</v>
      </c>
      <c r="C21" s="816">
        <v>137</v>
      </c>
      <c r="D21" s="100">
        <v>134</v>
      </c>
      <c r="E21" s="100">
        <v>133</v>
      </c>
      <c r="F21" s="20">
        <v>150</v>
      </c>
      <c r="G21" s="100">
        <v>156</v>
      </c>
      <c r="H21" s="100">
        <v>171</v>
      </c>
      <c r="I21" s="100">
        <v>174</v>
      </c>
      <c r="J21" s="100">
        <v>127</v>
      </c>
      <c r="K21" s="100"/>
      <c r="L21" s="100"/>
      <c r="M21" s="100"/>
      <c r="N21" s="100"/>
      <c r="O21" s="816">
        <f>SUM(C21:N21)</f>
        <v>1182</v>
      </c>
    </row>
    <row r="22" spans="2:15" x14ac:dyDescent="0.2">
      <c r="B22" s="833" t="s">
        <v>107</v>
      </c>
      <c r="C22" s="883">
        <v>86</v>
      </c>
      <c r="D22" s="181">
        <v>135</v>
      </c>
      <c r="E22" s="181">
        <v>81</v>
      </c>
      <c r="F22" s="181">
        <v>97</v>
      </c>
      <c r="G22" s="181">
        <v>59</v>
      </c>
      <c r="H22" s="181">
        <v>90</v>
      </c>
      <c r="I22" s="181">
        <v>96</v>
      </c>
      <c r="J22" s="181">
        <v>94</v>
      </c>
      <c r="K22" s="181"/>
      <c r="L22" s="181"/>
      <c r="M22" s="181"/>
      <c r="N22" s="181"/>
      <c r="O22" s="181">
        <f>SUM(C22:N22)</f>
        <v>738</v>
      </c>
    </row>
    <row r="24" spans="2:15" x14ac:dyDescent="0.2">
      <c r="N24" s="71" t="s">
        <v>9</v>
      </c>
      <c r="O24" s="26"/>
    </row>
    <row r="25" spans="2:15" s="826" customFormat="1" ht="15" x14ac:dyDescent="0.25">
      <c r="B25" s="890" t="s">
        <v>168</v>
      </c>
      <c r="C25" s="891"/>
      <c r="D25" s="194"/>
      <c r="E25" s="194"/>
      <c r="F25" s="159"/>
      <c r="G25" s="159"/>
      <c r="H25" s="159"/>
      <c r="I25" s="159"/>
      <c r="J25" s="159"/>
      <c r="K25" s="159"/>
      <c r="L25" s="159"/>
      <c r="M25" s="159"/>
      <c r="N25" s="159"/>
      <c r="O25" s="882"/>
    </row>
    <row r="26" spans="2:15" s="826" customFormat="1" x14ac:dyDescent="0.2">
      <c r="B26" s="829">
        <v>2014</v>
      </c>
      <c r="C26" s="892"/>
      <c r="D26" s="196"/>
      <c r="E26" s="196"/>
      <c r="F26" s="196"/>
      <c r="G26" s="196"/>
      <c r="H26" s="196"/>
      <c r="I26" s="196"/>
      <c r="J26" s="196"/>
      <c r="K26" s="196"/>
      <c r="L26" s="196"/>
      <c r="M26" s="196"/>
      <c r="N26" s="196"/>
      <c r="O26" s="892"/>
    </row>
    <row r="27" spans="2:15" x14ac:dyDescent="0.2">
      <c r="B27" s="865"/>
      <c r="C27" s="865"/>
      <c r="D27" s="181"/>
      <c r="E27" s="181"/>
      <c r="F27" s="181"/>
      <c r="G27" s="181"/>
      <c r="H27" s="181"/>
      <c r="I27" s="181"/>
      <c r="J27" s="181"/>
      <c r="K27" s="197"/>
      <c r="L27" s="181"/>
      <c r="M27" s="181"/>
      <c r="N27" s="181"/>
      <c r="O27" s="865"/>
    </row>
    <row r="28" spans="2:15" s="826" customFormat="1" ht="15" x14ac:dyDescent="0.2">
      <c r="B28" s="884" t="s">
        <v>197</v>
      </c>
      <c r="C28" s="728" t="s">
        <v>172</v>
      </c>
      <c r="D28" s="728" t="s">
        <v>173</v>
      </c>
      <c r="E28" s="728" t="s">
        <v>174</v>
      </c>
      <c r="F28" s="728" t="s">
        <v>175</v>
      </c>
      <c r="G28" s="728" t="s">
        <v>176</v>
      </c>
      <c r="H28" s="728" t="s">
        <v>177</v>
      </c>
      <c r="I28" s="728" t="s">
        <v>178</v>
      </c>
      <c r="J28" s="728" t="s">
        <v>179</v>
      </c>
      <c r="K28" s="728" t="s">
        <v>180</v>
      </c>
      <c r="L28" s="728" t="s">
        <v>181</v>
      </c>
      <c r="M28" s="728" t="s">
        <v>182</v>
      </c>
      <c r="N28" s="728" t="s">
        <v>183</v>
      </c>
      <c r="O28" s="885" t="s">
        <v>34</v>
      </c>
    </row>
    <row r="29" spans="2:15" s="826" customFormat="1" ht="15" x14ac:dyDescent="0.2">
      <c r="B29" s="884" t="s">
        <v>196</v>
      </c>
      <c r="C29" s="893">
        <f t="shared" ref="C29:J29" si="11">+C30+C31+C32</f>
        <v>385741</v>
      </c>
      <c r="D29" s="445">
        <f t="shared" si="11"/>
        <v>352729</v>
      </c>
      <c r="E29" s="445">
        <f t="shared" si="11"/>
        <v>405201</v>
      </c>
      <c r="F29" s="445">
        <f t="shared" si="11"/>
        <v>379180</v>
      </c>
      <c r="G29" s="445">
        <f t="shared" si="11"/>
        <v>386060</v>
      </c>
      <c r="H29" s="445">
        <f t="shared" si="11"/>
        <v>387154</v>
      </c>
      <c r="I29" s="445">
        <f t="shared" si="11"/>
        <v>384717</v>
      </c>
      <c r="J29" s="445">
        <f t="shared" si="11"/>
        <v>379219</v>
      </c>
      <c r="K29" s="445">
        <f t="shared" ref="K29:N29" si="12">+K30+K31+K32</f>
        <v>0</v>
      </c>
      <c r="L29" s="445">
        <f t="shared" si="12"/>
        <v>0</v>
      </c>
      <c r="M29" s="445">
        <f t="shared" si="12"/>
        <v>0</v>
      </c>
      <c r="N29" s="445">
        <f t="shared" si="12"/>
        <v>0</v>
      </c>
      <c r="O29" s="885">
        <f>SUM(C29:N29)</f>
        <v>3060001</v>
      </c>
    </row>
    <row r="30" spans="2:15" x14ac:dyDescent="0.2">
      <c r="B30" s="887" t="s">
        <v>105</v>
      </c>
      <c r="C30" s="1115">
        <f t="shared" ref="C30:J32" si="13">+C34+C38</f>
        <v>174685</v>
      </c>
      <c r="D30" s="1116">
        <f t="shared" si="13"/>
        <v>155090</v>
      </c>
      <c r="E30" s="1116">
        <f t="shared" si="13"/>
        <v>180406</v>
      </c>
      <c r="F30" s="1116">
        <f t="shared" si="13"/>
        <v>170546</v>
      </c>
      <c r="G30" s="1116">
        <f t="shared" si="13"/>
        <v>175109</v>
      </c>
      <c r="H30" s="1116">
        <f t="shared" si="13"/>
        <v>174774</v>
      </c>
      <c r="I30" s="1116">
        <f t="shared" si="13"/>
        <v>175366</v>
      </c>
      <c r="J30" s="1116">
        <f t="shared" si="13"/>
        <v>172706</v>
      </c>
      <c r="K30" s="103">
        <f t="shared" ref="K30:N32" si="14">+K34+K38</f>
        <v>0</v>
      </c>
      <c r="L30" s="103">
        <f t="shared" si="14"/>
        <v>0</v>
      </c>
      <c r="M30" s="103">
        <f t="shared" si="14"/>
        <v>0</v>
      </c>
      <c r="N30" s="103">
        <f t="shared" si="14"/>
        <v>0</v>
      </c>
      <c r="O30" s="894">
        <f t="shared" ref="O30:O32" si="15">SUM(C30:N30)</f>
        <v>1378682</v>
      </c>
    </row>
    <row r="31" spans="2:15" x14ac:dyDescent="0.2">
      <c r="B31" s="887" t="s">
        <v>106</v>
      </c>
      <c r="C31" s="815">
        <f t="shared" si="13"/>
        <v>156513</v>
      </c>
      <c r="D31" s="17">
        <f t="shared" si="13"/>
        <v>149158</v>
      </c>
      <c r="E31" s="17">
        <f t="shared" si="13"/>
        <v>168783</v>
      </c>
      <c r="F31" s="17">
        <f t="shared" si="13"/>
        <v>156979</v>
      </c>
      <c r="G31" s="17">
        <f t="shared" si="13"/>
        <v>159293</v>
      </c>
      <c r="H31" s="17">
        <f t="shared" si="13"/>
        <v>161710</v>
      </c>
      <c r="I31" s="17">
        <f t="shared" si="13"/>
        <v>161042</v>
      </c>
      <c r="J31" s="17">
        <f t="shared" si="13"/>
        <v>160553</v>
      </c>
      <c r="K31" s="17">
        <f t="shared" si="14"/>
        <v>0</v>
      </c>
      <c r="L31" s="17">
        <f t="shared" si="14"/>
        <v>0</v>
      </c>
      <c r="M31" s="17">
        <f t="shared" si="14"/>
        <v>0</v>
      </c>
      <c r="N31" s="17">
        <f t="shared" si="14"/>
        <v>0</v>
      </c>
      <c r="O31" s="815">
        <f t="shared" si="15"/>
        <v>1274031</v>
      </c>
    </row>
    <row r="32" spans="2:15" x14ac:dyDescent="0.2">
      <c r="B32" s="833" t="s">
        <v>107</v>
      </c>
      <c r="C32" s="852">
        <f t="shared" si="13"/>
        <v>54543</v>
      </c>
      <c r="D32" s="143">
        <f t="shared" si="13"/>
        <v>48481</v>
      </c>
      <c r="E32" s="143">
        <f t="shared" si="13"/>
        <v>56012</v>
      </c>
      <c r="F32" s="143">
        <f t="shared" si="13"/>
        <v>51655</v>
      </c>
      <c r="G32" s="143">
        <f t="shared" si="13"/>
        <v>51658</v>
      </c>
      <c r="H32" s="143">
        <f t="shared" si="13"/>
        <v>50670</v>
      </c>
      <c r="I32" s="143">
        <f t="shared" si="13"/>
        <v>48309</v>
      </c>
      <c r="J32" s="143">
        <f t="shared" si="13"/>
        <v>45960</v>
      </c>
      <c r="K32" s="143">
        <f t="shared" si="14"/>
        <v>0</v>
      </c>
      <c r="L32" s="143">
        <f t="shared" si="14"/>
        <v>0</v>
      </c>
      <c r="M32" s="143">
        <f t="shared" si="14"/>
        <v>0</v>
      </c>
      <c r="N32" s="143">
        <f t="shared" si="14"/>
        <v>0</v>
      </c>
      <c r="O32" s="852">
        <f t="shared" si="15"/>
        <v>407288</v>
      </c>
    </row>
    <row r="33" spans="2:15" ht="18" customHeight="1" x14ac:dyDescent="0.2">
      <c r="B33" s="833" t="s">
        <v>109</v>
      </c>
      <c r="C33" s="852">
        <f t="shared" ref="C33:J33" si="16">+C34+C35+C36</f>
        <v>287848</v>
      </c>
      <c r="D33" s="143">
        <f t="shared" si="16"/>
        <v>265673</v>
      </c>
      <c r="E33" s="143">
        <f t="shared" si="16"/>
        <v>303425</v>
      </c>
      <c r="F33" s="143">
        <f t="shared" si="16"/>
        <v>281636</v>
      </c>
      <c r="G33" s="143">
        <f t="shared" si="16"/>
        <v>287411</v>
      </c>
      <c r="H33" s="143">
        <f t="shared" si="16"/>
        <v>287333</v>
      </c>
      <c r="I33" s="143">
        <f t="shared" si="16"/>
        <v>285991</v>
      </c>
      <c r="J33" s="143">
        <f t="shared" si="16"/>
        <v>282260</v>
      </c>
      <c r="K33" s="143">
        <f t="shared" ref="K33:O33" si="17">+K34+K35+K36</f>
        <v>0</v>
      </c>
      <c r="L33" s="143">
        <f t="shared" si="17"/>
        <v>0</v>
      </c>
      <c r="M33" s="143">
        <f t="shared" si="17"/>
        <v>0</v>
      </c>
      <c r="N33" s="143">
        <f t="shared" si="17"/>
        <v>0</v>
      </c>
      <c r="O33" s="852">
        <f t="shared" si="17"/>
        <v>2281577</v>
      </c>
    </row>
    <row r="34" spans="2:15" x14ac:dyDescent="0.2">
      <c r="B34" s="887" t="s">
        <v>105</v>
      </c>
      <c r="C34" s="816">
        <v>130747</v>
      </c>
      <c r="D34" s="100">
        <v>116803</v>
      </c>
      <c r="E34" s="100">
        <v>134776</v>
      </c>
      <c r="F34" s="20">
        <v>126576</v>
      </c>
      <c r="G34" s="20">
        <v>129428</v>
      </c>
      <c r="H34" s="20">
        <v>128199</v>
      </c>
      <c r="I34" s="20">
        <v>128235</v>
      </c>
      <c r="J34" s="20">
        <v>125650</v>
      </c>
      <c r="K34" s="20"/>
      <c r="L34" s="20"/>
      <c r="M34" s="100"/>
      <c r="N34" s="100"/>
      <c r="O34" s="816">
        <f>SUM(C34:N34)</f>
        <v>1020414</v>
      </c>
    </row>
    <row r="35" spans="2:15" x14ac:dyDescent="0.2">
      <c r="B35" s="887" t="s">
        <v>106</v>
      </c>
      <c r="C35" s="816">
        <v>115719</v>
      </c>
      <c r="D35" s="100">
        <v>111702</v>
      </c>
      <c r="E35" s="100">
        <v>125776</v>
      </c>
      <c r="F35" s="20">
        <v>115425</v>
      </c>
      <c r="G35" s="100">
        <v>117878</v>
      </c>
      <c r="H35" s="100">
        <v>119703</v>
      </c>
      <c r="I35" s="100">
        <v>119010</v>
      </c>
      <c r="J35" s="100">
        <v>119636</v>
      </c>
      <c r="K35" s="100"/>
      <c r="L35" s="100"/>
      <c r="M35" s="100"/>
      <c r="N35" s="100"/>
      <c r="O35" s="816">
        <f>SUM(C35:N35)</f>
        <v>944849</v>
      </c>
    </row>
    <row r="36" spans="2:15" x14ac:dyDescent="0.2">
      <c r="B36" s="833" t="s">
        <v>107</v>
      </c>
      <c r="C36" s="883">
        <v>41382</v>
      </c>
      <c r="D36" s="181">
        <v>37168</v>
      </c>
      <c r="E36" s="181">
        <v>42873</v>
      </c>
      <c r="F36" s="181">
        <v>39635</v>
      </c>
      <c r="G36" s="181">
        <v>40105</v>
      </c>
      <c r="H36" s="181">
        <v>39431</v>
      </c>
      <c r="I36" s="181">
        <v>38746</v>
      </c>
      <c r="J36" s="147">
        <v>36974</v>
      </c>
      <c r="K36" s="181"/>
      <c r="L36" s="181"/>
      <c r="M36" s="181"/>
      <c r="N36" s="181"/>
      <c r="O36" s="883">
        <f>SUM(C36:N36)</f>
        <v>316314</v>
      </c>
    </row>
    <row r="37" spans="2:15" ht="18" customHeight="1" x14ac:dyDescent="0.2">
      <c r="B37" s="833" t="s">
        <v>111</v>
      </c>
      <c r="C37" s="852">
        <f t="shared" ref="C37:J37" si="18">+C38+C39+C40</f>
        <v>97893</v>
      </c>
      <c r="D37" s="143">
        <f t="shared" si="18"/>
        <v>87056</v>
      </c>
      <c r="E37" s="143">
        <f t="shared" si="18"/>
        <v>101776</v>
      </c>
      <c r="F37" s="143">
        <f t="shared" si="18"/>
        <v>97544</v>
      </c>
      <c r="G37" s="143">
        <f t="shared" si="18"/>
        <v>98649</v>
      </c>
      <c r="H37" s="143">
        <f t="shared" si="18"/>
        <v>99821</v>
      </c>
      <c r="I37" s="143">
        <f t="shared" si="18"/>
        <v>98726</v>
      </c>
      <c r="J37" s="143">
        <f t="shared" si="18"/>
        <v>96959</v>
      </c>
      <c r="K37" s="143">
        <f t="shared" ref="K37:O37" si="19">+K38+K39+K40</f>
        <v>0</v>
      </c>
      <c r="L37" s="143">
        <f t="shared" si="19"/>
        <v>0</v>
      </c>
      <c r="M37" s="143">
        <f t="shared" si="19"/>
        <v>0</v>
      </c>
      <c r="N37" s="143">
        <f t="shared" si="19"/>
        <v>0</v>
      </c>
      <c r="O37" s="852">
        <f t="shared" si="19"/>
        <v>778424</v>
      </c>
    </row>
    <row r="38" spans="2:15" x14ac:dyDescent="0.2">
      <c r="B38" s="887" t="s">
        <v>105</v>
      </c>
      <c r="C38" s="816">
        <v>43938</v>
      </c>
      <c r="D38" s="100">
        <v>38287</v>
      </c>
      <c r="E38" s="100">
        <v>45630</v>
      </c>
      <c r="F38" s="20">
        <v>43970</v>
      </c>
      <c r="G38" s="20">
        <v>45681</v>
      </c>
      <c r="H38" s="20">
        <v>46575</v>
      </c>
      <c r="I38" s="20">
        <v>47131</v>
      </c>
      <c r="J38" s="20">
        <v>47056</v>
      </c>
      <c r="K38" s="20"/>
      <c r="L38" s="20"/>
      <c r="M38" s="100"/>
      <c r="N38" s="100"/>
      <c r="O38" s="816">
        <f>SUM(C38:N38)</f>
        <v>358268</v>
      </c>
    </row>
    <row r="39" spans="2:15" x14ac:dyDescent="0.2">
      <c r="B39" s="887" t="s">
        <v>106</v>
      </c>
      <c r="C39" s="816">
        <v>40794</v>
      </c>
      <c r="D39" s="100">
        <v>37456</v>
      </c>
      <c r="E39" s="100">
        <v>43007</v>
      </c>
      <c r="F39" s="20">
        <v>41554</v>
      </c>
      <c r="G39" s="100">
        <v>41415</v>
      </c>
      <c r="H39" s="100">
        <v>42007</v>
      </c>
      <c r="I39" s="100">
        <v>42032</v>
      </c>
      <c r="J39" s="100">
        <v>40917</v>
      </c>
      <c r="K39" s="100"/>
      <c r="L39" s="100"/>
      <c r="M39" s="100"/>
      <c r="N39" s="100"/>
      <c r="O39" s="816">
        <f>SUM(C39:N39)</f>
        <v>329182</v>
      </c>
    </row>
    <row r="40" spans="2:15" x14ac:dyDescent="0.2">
      <c r="B40" s="833" t="s">
        <v>107</v>
      </c>
      <c r="C40" s="883">
        <v>13161</v>
      </c>
      <c r="D40" s="181">
        <v>11313</v>
      </c>
      <c r="E40" s="181">
        <v>13139</v>
      </c>
      <c r="F40" s="181">
        <v>12020</v>
      </c>
      <c r="G40" s="181">
        <v>11553</v>
      </c>
      <c r="H40" s="181">
        <v>11239</v>
      </c>
      <c r="I40" s="181">
        <v>9563</v>
      </c>
      <c r="J40" s="147">
        <v>8986</v>
      </c>
      <c r="K40" s="147"/>
      <c r="L40" s="181"/>
      <c r="M40" s="181"/>
      <c r="N40" s="181"/>
      <c r="O40" s="883">
        <f>SUM(C40:N40)</f>
        <v>90974</v>
      </c>
    </row>
    <row r="41" spans="2:15" ht="18" customHeight="1" x14ac:dyDescent="0.2">
      <c r="B41" s="833"/>
      <c r="C41" s="883"/>
      <c r="D41" s="181"/>
      <c r="E41" s="181"/>
      <c r="F41" s="181"/>
      <c r="G41" s="181"/>
      <c r="H41" s="181"/>
      <c r="I41" s="181"/>
      <c r="J41" s="147"/>
      <c r="K41" s="147"/>
      <c r="L41" s="181"/>
      <c r="M41" s="181"/>
      <c r="N41" s="181"/>
      <c r="O41" s="883"/>
    </row>
    <row r="42" spans="2:15" ht="32.25" customHeight="1" x14ac:dyDescent="0.25">
      <c r="B42" s="895" t="s">
        <v>195</v>
      </c>
      <c r="C42" s="896">
        <f t="shared" ref="C42:J42" si="20">+C43+C44+C45</f>
        <v>24137</v>
      </c>
      <c r="D42" s="198">
        <f t="shared" si="20"/>
        <v>21285</v>
      </c>
      <c r="E42" s="198">
        <f t="shared" si="20"/>
        <v>22177</v>
      </c>
      <c r="F42" s="198">
        <f t="shared" si="20"/>
        <v>21443</v>
      </c>
      <c r="G42" s="198">
        <f t="shared" si="20"/>
        <v>21973</v>
      </c>
      <c r="H42" s="198">
        <f t="shared" si="20"/>
        <v>23860</v>
      </c>
      <c r="I42" s="198">
        <f t="shared" si="20"/>
        <v>24585</v>
      </c>
      <c r="J42" s="198">
        <f t="shared" si="20"/>
        <v>24070</v>
      </c>
      <c r="K42" s="198">
        <f t="shared" ref="K42:O42" si="21">+K43+K44+K45</f>
        <v>0</v>
      </c>
      <c r="L42" s="198">
        <f t="shared" si="21"/>
        <v>0</v>
      </c>
      <c r="M42" s="198">
        <f t="shared" si="21"/>
        <v>0</v>
      </c>
      <c r="N42" s="198">
        <f t="shared" si="21"/>
        <v>0</v>
      </c>
      <c r="O42" s="896">
        <f t="shared" si="21"/>
        <v>183530</v>
      </c>
    </row>
    <row r="43" spans="2:15" x14ac:dyDescent="0.2">
      <c r="B43" s="887" t="s">
        <v>105</v>
      </c>
      <c r="C43" s="816">
        <v>15233</v>
      </c>
      <c r="D43" s="100">
        <v>12306</v>
      </c>
      <c r="E43" s="100">
        <v>13026</v>
      </c>
      <c r="F43" s="20">
        <v>12350</v>
      </c>
      <c r="G43" s="20">
        <v>13157</v>
      </c>
      <c r="H43" s="20">
        <v>13734</v>
      </c>
      <c r="I43" s="20">
        <v>13907</v>
      </c>
      <c r="J43" s="20">
        <v>13152</v>
      </c>
      <c r="K43" s="20"/>
      <c r="L43" s="20"/>
      <c r="M43" s="100"/>
      <c r="N43" s="100"/>
      <c r="O43" s="816">
        <f>SUM(C43:N43)</f>
        <v>106865</v>
      </c>
    </row>
    <row r="44" spans="2:15" x14ac:dyDescent="0.2">
      <c r="B44" s="887" t="s">
        <v>106</v>
      </c>
      <c r="C44" s="816">
        <v>7264</v>
      </c>
      <c r="D44" s="100">
        <v>7091</v>
      </c>
      <c r="E44" s="100">
        <v>7537</v>
      </c>
      <c r="F44" s="20">
        <v>7597</v>
      </c>
      <c r="G44" s="100">
        <v>7212</v>
      </c>
      <c r="H44" s="100">
        <v>8092</v>
      </c>
      <c r="I44" s="100">
        <v>8614</v>
      </c>
      <c r="J44" s="100">
        <v>8689</v>
      </c>
      <c r="K44" s="100"/>
      <c r="L44" s="100"/>
      <c r="M44" s="100"/>
      <c r="N44" s="100"/>
      <c r="O44" s="816">
        <f>SUM(C44:N44)</f>
        <v>62096</v>
      </c>
    </row>
    <row r="45" spans="2:15" x14ac:dyDescent="0.2">
      <c r="B45" s="833" t="s">
        <v>107</v>
      </c>
      <c r="C45" s="883">
        <v>1640</v>
      </c>
      <c r="D45" s="181">
        <v>1888</v>
      </c>
      <c r="E45" s="181">
        <v>1614</v>
      </c>
      <c r="F45" s="147">
        <v>1496</v>
      </c>
      <c r="G45" s="181">
        <v>1604</v>
      </c>
      <c r="H45" s="181">
        <v>2034</v>
      </c>
      <c r="I45" s="181">
        <v>2064</v>
      </c>
      <c r="J45" s="181">
        <v>2229</v>
      </c>
      <c r="K45" s="181"/>
      <c r="L45" s="181"/>
      <c r="M45" s="181"/>
      <c r="N45" s="181"/>
      <c r="O45" s="883">
        <f>SUM(C45:N45)</f>
        <v>14569</v>
      </c>
    </row>
    <row r="46" spans="2:15" ht="12" customHeight="1" x14ac:dyDescent="0.2">
      <c r="B46" s="897"/>
      <c r="C46" s="816"/>
      <c r="D46" s="100"/>
      <c r="E46" s="100"/>
      <c r="F46" s="100"/>
      <c r="G46" s="100"/>
      <c r="H46" s="100"/>
      <c r="I46" s="100"/>
      <c r="J46" s="100"/>
      <c r="K46" s="100"/>
      <c r="L46" s="100"/>
      <c r="M46" s="100"/>
      <c r="N46" s="100"/>
      <c r="O46" s="816"/>
    </row>
    <row r="48" spans="2:15" ht="27" customHeight="1" x14ac:dyDescent="0.2">
      <c r="N48" s="71" t="s">
        <v>9</v>
      </c>
    </row>
    <row r="49" spans="2:2" x14ac:dyDescent="0.2">
      <c r="B49" s="26" t="s">
        <v>9</v>
      </c>
    </row>
  </sheetData>
  <hyperlinks>
    <hyperlink ref="N24" location="INDICE!C3" display="Volver al Indice"/>
    <hyperlink ref="N48" location="INDICE!C3" display="Volver al Indice"/>
    <hyperlink ref="B1" location="INDICE!C3" display="Volver al Indice"/>
    <hyperlink ref="B49" location="INDICE!C3" display="Volver al Indice"/>
  </hyperlinks>
  <printOptions horizontalCentered="1"/>
  <pageMargins left="0.15748031496062992" right="0.15748031496062992" top="0.51181102362204722" bottom="0.98425196850393704" header="0" footer="0"/>
  <pageSetup scale="8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pageSetUpPr fitToPage="1"/>
  </sheetPr>
  <dimension ref="B1:Q52"/>
  <sheetViews>
    <sheetView workbookViewId="0">
      <selection activeCell="B3" sqref="B3"/>
    </sheetView>
  </sheetViews>
  <sheetFormatPr baseColWidth="10" defaultColWidth="10.85546875" defaultRowHeight="12.75" x14ac:dyDescent="0.2"/>
  <cols>
    <col min="1" max="1" width="4.42578125" style="802" customWidth="1"/>
    <col min="2" max="2" width="32.42578125" style="802" customWidth="1"/>
    <col min="3" max="3" width="10.28515625" style="802" bestFit="1" customWidth="1"/>
    <col min="4" max="4" width="7.42578125" style="802" bestFit="1" customWidth="1"/>
    <col min="5" max="5" width="8.7109375" style="22" bestFit="1" customWidth="1"/>
    <col min="6" max="6" width="8.85546875" style="22" customWidth="1"/>
    <col min="7" max="7" width="9.140625" style="22" customWidth="1"/>
    <col min="8" max="8" width="9.5703125" style="22" customWidth="1"/>
    <col min="9" max="9" width="8.85546875" style="22" customWidth="1"/>
    <col min="10" max="10" width="7.7109375" style="22" customWidth="1"/>
    <col min="11" max="11" width="7.85546875" style="22" bestFit="1" customWidth="1"/>
    <col min="12" max="12" width="10.42578125" style="22" customWidth="1"/>
    <col min="13" max="13" width="8.42578125" style="22" bestFit="1" customWidth="1"/>
    <col min="14" max="14" width="11.28515625" style="22" bestFit="1" customWidth="1"/>
    <col min="15" max="15" width="10.42578125" style="22" bestFit="1" customWidth="1"/>
    <col min="16" max="16384" width="10.85546875" style="802"/>
  </cols>
  <sheetData>
    <row r="1" spans="2:17" ht="36.75" customHeight="1" x14ac:dyDescent="0.2">
      <c r="B1" s="1140" t="s">
        <v>205</v>
      </c>
      <c r="C1" s="1140"/>
      <c r="D1" s="1140"/>
      <c r="E1" s="1140"/>
      <c r="F1" s="1140"/>
      <c r="G1" s="1140"/>
      <c r="H1" s="1140"/>
      <c r="I1" s="1140"/>
      <c r="J1" s="1140"/>
      <c r="K1" s="1140"/>
      <c r="L1" s="1140"/>
      <c r="M1" s="1140"/>
      <c r="N1" s="1140"/>
      <c r="O1" s="1140"/>
      <c r="P1" s="1140"/>
    </row>
    <row r="2" spans="2:17" ht="15" x14ac:dyDescent="0.2">
      <c r="B2" s="1141" t="s">
        <v>576</v>
      </c>
      <c r="C2" s="1141"/>
      <c r="D2" s="1141"/>
      <c r="E2" s="1141"/>
      <c r="F2" s="1141"/>
      <c r="G2" s="1141"/>
      <c r="H2" s="1141"/>
      <c r="I2" s="1141"/>
      <c r="J2" s="1141"/>
      <c r="K2" s="1141"/>
      <c r="L2" s="1141"/>
      <c r="M2" s="1141"/>
      <c r="N2" s="1141"/>
      <c r="O2" s="1141"/>
      <c r="P2" s="898"/>
    </row>
    <row r="3" spans="2:17" ht="13.5" thickBot="1" x14ac:dyDescent="0.25">
      <c r="B3" s="129" t="s">
        <v>9</v>
      </c>
      <c r="C3" s="841"/>
      <c r="D3" s="841"/>
      <c r="E3" s="121"/>
      <c r="F3" s="121"/>
      <c r="G3" s="121"/>
      <c r="H3" s="121"/>
      <c r="I3" s="121"/>
      <c r="J3" s="121"/>
      <c r="K3" s="121"/>
      <c r="L3" s="121"/>
      <c r="M3" s="121"/>
      <c r="N3" s="121"/>
      <c r="O3" s="121"/>
      <c r="P3" s="841"/>
    </row>
    <row r="4" spans="2:17" s="826" customFormat="1" ht="15" x14ac:dyDescent="0.25">
      <c r="B4" s="899" t="s">
        <v>104</v>
      </c>
      <c r="C4" s="900"/>
      <c r="D4" s="728" t="s">
        <v>172</v>
      </c>
      <c r="E4" s="728" t="s">
        <v>173</v>
      </c>
      <c r="F4" s="728" t="s">
        <v>174</v>
      </c>
      <c r="G4" s="728" t="s">
        <v>175</v>
      </c>
      <c r="H4" s="728" t="s">
        <v>176</v>
      </c>
      <c r="I4" s="728" t="s">
        <v>177</v>
      </c>
      <c r="J4" s="728" t="s">
        <v>178</v>
      </c>
      <c r="K4" s="728" t="s">
        <v>179</v>
      </c>
      <c r="L4" s="728" t="s">
        <v>180</v>
      </c>
      <c r="M4" s="728" t="s">
        <v>181</v>
      </c>
      <c r="N4" s="728" t="s">
        <v>182</v>
      </c>
      <c r="O4" s="728" t="s">
        <v>183</v>
      </c>
      <c r="P4" s="901" t="s">
        <v>34</v>
      </c>
    </row>
    <row r="5" spans="2:17" ht="15" x14ac:dyDescent="0.25">
      <c r="B5" s="1142" t="s">
        <v>594</v>
      </c>
      <c r="C5" s="902"/>
      <c r="D5" s="1117">
        <f>SUM(D6:D7)</f>
        <v>20574</v>
      </c>
      <c r="E5" s="1117">
        <f t="shared" ref="E5:K5" si="0">SUM(E6:E7)</f>
        <v>17860</v>
      </c>
      <c r="F5" s="1117">
        <f t="shared" si="0"/>
        <v>22101</v>
      </c>
      <c r="G5" s="1117">
        <f t="shared" si="0"/>
        <v>19937</v>
      </c>
      <c r="H5" s="1117">
        <f t="shared" si="0"/>
        <v>19793</v>
      </c>
      <c r="I5" s="1117">
        <f t="shared" si="0"/>
        <v>20011</v>
      </c>
      <c r="J5" s="1117">
        <f t="shared" si="0"/>
        <v>18976</v>
      </c>
      <c r="K5" s="1117">
        <f t="shared" si="0"/>
        <v>18870</v>
      </c>
      <c r="L5" s="902">
        <f t="shared" ref="L5:P5" si="1">SUM(L6:L7)</f>
        <v>0</v>
      </c>
      <c r="M5" s="902">
        <f t="shared" si="1"/>
        <v>0</v>
      </c>
      <c r="N5" s="902">
        <f t="shared" si="1"/>
        <v>0</v>
      </c>
      <c r="O5" s="902">
        <f t="shared" si="1"/>
        <v>0</v>
      </c>
      <c r="P5" s="902">
        <f t="shared" si="1"/>
        <v>158122</v>
      </c>
      <c r="Q5" s="803"/>
    </row>
    <row r="6" spans="2:17" ht="15" x14ac:dyDescent="0.25">
      <c r="B6" s="1143"/>
      <c r="C6" s="903" t="s">
        <v>200</v>
      </c>
      <c r="D6" s="851">
        <f>+D8+D10+D12</f>
        <v>13681</v>
      </c>
      <c r="E6" s="851">
        <f t="shared" ref="E6:K6" si="2">+E8+E10+E12</f>
        <v>12191</v>
      </c>
      <c r="F6" s="851">
        <f t="shared" si="2"/>
        <v>14165</v>
      </c>
      <c r="G6" s="851">
        <f t="shared" si="2"/>
        <v>12933</v>
      </c>
      <c r="H6" s="851">
        <f t="shared" si="2"/>
        <v>12841</v>
      </c>
      <c r="I6" s="851">
        <f t="shared" si="2"/>
        <v>12805</v>
      </c>
      <c r="J6" s="851">
        <f t="shared" si="2"/>
        <v>12610</v>
      </c>
      <c r="K6" s="851">
        <f t="shared" si="2"/>
        <v>12153</v>
      </c>
      <c r="L6" s="851">
        <f t="shared" ref="L6:P6" si="3">+L8+L10+L12</f>
        <v>0</v>
      </c>
      <c r="M6" s="851">
        <f t="shared" si="3"/>
        <v>0</v>
      </c>
      <c r="N6" s="851">
        <f t="shared" si="3"/>
        <v>0</v>
      </c>
      <c r="O6" s="851">
        <f t="shared" si="3"/>
        <v>0</v>
      </c>
      <c r="P6" s="851">
        <f t="shared" si="3"/>
        <v>103379</v>
      </c>
      <c r="Q6" s="803"/>
    </row>
    <row r="7" spans="2:17" ht="15" x14ac:dyDescent="0.25">
      <c r="B7" s="889"/>
      <c r="C7" s="904" t="s">
        <v>201</v>
      </c>
      <c r="D7" s="905">
        <f>D9+D11+D13</f>
        <v>6893</v>
      </c>
      <c r="E7" s="905">
        <f t="shared" ref="E7:K7" si="4">E9+E11+E13</f>
        <v>5669</v>
      </c>
      <c r="F7" s="905">
        <f t="shared" si="4"/>
        <v>7936</v>
      </c>
      <c r="G7" s="905">
        <f t="shared" si="4"/>
        <v>7004</v>
      </c>
      <c r="H7" s="905">
        <f t="shared" si="4"/>
        <v>6952</v>
      </c>
      <c r="I7" s="905">
        <f t="shared" si="4"/>
        <v>7206</v>
      </c>
      <c r="J7" s="905">
        <f t="shared" si="4"/>
        <v>6366</v>
      </c>
      <c r="K7" s="905">
        <f t="shared" si="4"/>
        <v>6717</v>
      </c>
      <c r="L7" s="905">
        <f t="shared" ref="L7:O7" si="5">L9+L11+L13</f>
        <v>0</v>
      </c>
      <c r="M7" s="905">
        <f t="shared" si="5"/>
        <v>0</v>
      </c>
      <c r="N7" s="905">
        <f t="shared" si="5"/>
        <v>0</v>
      </c>
      <c r="O7" s="905">
        <f t="shared" si="5"/>
        <v>0</v>
      </c>
      <c r="P7" s="905">
        <f t="shared" ref="P7" si="6">+P16+P28</f>
        <v>54743</v>
      </c>
      <c r="Q7" s="803"/>
    </row>
    <row r="8" spans="2:17" x14ac:dyDescent="0.2">
      <c r="B8" s="1138" t="s">
        <v>105</v>
      </c>
      <c r="C8" s="903" t="s">
        <v>200</v>
      </c>
      <c r="D8" s="815">
        <f>+D18+D30</f>
        <v>5741</v>
      </c>
      <c r="E8" s="815">
        <f t="shared" ref="E8:K9" si="7">+E18+E30</f>
        <v>4815</v>
      </c>
      <c r="F8" s="815">
        <f t="shared" si="7"/>
        <v>5578</v>
      </c>
      <c r="G8" s="815">
        <f t="shared" si="7"/>
        <v>5096</v>
      </c>
      <c r="H8" s="815">
        <f t="shared" si="7"/>
        <v>5165</v>
      </c>
      <c r="I8" s="815">
        <f t="shared" si="7"/>
        <v>4982</v>
      </c>
      <c r="J8" s="815">
        <f t="shared" si="7"/>
        <v>4982</v>
      </c>
      <c r="K8" s="815">
        <f t="shared" si="7"/>
        <v>4731</v>
      </c>
      <c r="L8" s="815">
        <f t="shared" ref="L8:P9" si="8">+L18+L30</f>
        <v>0</v>
      </c>
      <c r="M8" s="815">
        <f t="shared" si="8"/>
        <v>0</v>
      </c>
      <c r="N8" s="815">
        <f t="shared" si="8"/>
        <v>0</v>
      </c>
      <c r="O8" s="815">
        <f t="shared" si="8"/>
        <v>0</v>
      </c>
      <c r="P8" s="815">
        <f t="shared" si="8"/>
        <v>41090</v>
      </c>
      <c r="Q8" s="803"/>
    </row>
    <row r="9" spans="2:17" x14ac:dyDescent="0.2">
      <c r="B9" s="1144"/>
      <c r="C9" s="906" t="s">
        <v>201</v>
      </c>
      <c r="D9" s="815">
        <f>+D19+D31</f>
        <v>3464</v>
      </c>
      <c r="E9" s="815">
        <f t="shared" si="7"/>
        <v>2710</v>
      </c>
      <c r="F9" s="815">
        <f t="shared" si="7"/>
        <v>3793</v>
      </c>
      <c r="G9" s="815">
        <f t="shared" si="7"/>
        <v>3444</v>
      </c>
      <c r="H9" s="815">
        <f t="shared" si="7"/>
        <v>3374</v>
      </c>
      <c r="I9" s="815">
        <f t="shared" si="7"/>
        <v>3451</v>
      </c>
      <c r="J9" s="815">
        <f t="shared" si="7"/>
        <v>3001</v>
      </c>
      <c r="K9" s="815">
        <f t="shared" si="7"/>
        <v>3191</v>
      </c>
      <c r="L9" s="815">
        <f t="shared" si="8"/>
        <v>0</v>
      </c>
      <c r="M9" s="815">
        <f t="shared" si="8"/>
        <v>0</v>
      </c>
      <c r="N9" s="815">
        <f t="shared" si="8"/>
        <v>0</v>
      </c>
      <c r="O9" s="815">
        <f t="shared" si="8"/>
        <v>0</v>
      </c>
      <c r="P9" s="815">
        <f t="shared" si="8"/>
        <v>26428</v>
      </c>
      <c r="Q9" s="803"/>
    </row>
    <row r="10" spans="2:17" x14ac:dyDescent="0.2">
      <c r="B10" s="1138" t="s">
        <v>106</v>
      </c>
      <c r="C10" s="903" t="s">
        <v>200</v>
      </c>
      <c r="D10" s="815">
        <f>+D21+D33</f>
        <v>5848</v>
      </c>
      <c r="E10" s="815">
        <f t="shared" ref="E10:K11" si="9">+E21+E33</f>
        <v>5510</v>
      </c>
      <c r="F10" s="815">
        <f t="shared" si="9"/>
        <v>6260</v>
      </c>
      <c r="G10" s="815">
        <f t="shared" si="9"/>
        <v>5731</v>
      </c>
      <c r="H10" s="815">
        <f t="shared" si="9"/>
        <v>5632</v>
      </c>
      <c r="I10" s="815">
        <f t="shared" si="9"/>
        <v>5879</v>
      </c>
      <c r="J10" s="815">
        <f t="shared" si="9"/>
        <v>5787</v>
      </c>
      <c r="K10" s="815">
        <f t="shared" si="9"/>
        <v>5643</v>
      </c>
      <c r="L10" s="815">
        <f t="shared" ref="L10:P11" si="10">+L21+L33</f>
        <v>0</v>
      </c>
      <c r="M10" s="815">
        <f t="shared" si="10"/>
        <v>0</v>
      </c>
      <c r="N10" s="815">
        <f t="shared" si="10"/>
        <v>0</v>
      </c>
      <c r="O10" s="815">
        <f t="shared" si="10"/>
        <v>0</v>
      </c>
      <c r="P10" s="815">
        <f t="shared" si="10"/>
        <v>46290</v>
      </c>
      <c r="Q10" s="803"/>
    </row>
    <row r="11" spans="2:17" x14ac:dyDescent="0.2">
      <c r="B11" s="1144"/>
      <c r="C11" s="906" t="s">
        <v>201</v>
      </c>
      <c r="D11" s="815">
        <f>+D22+D34</f>
        <v>2404</v>
      </c>
      <c r="E11" s="815">
        <f t="shared" si="9"/>
        <v>2101</v>
      </c>
      <c r="F11" s="815">
        <f t="shared" si="9"/>
        <v>2825</v>
      </c>
      <c r="G11" s="815">
        <f t="shared" si="9"/>
        <v>2421</v>
      </c>
      <c r="H11" s="815">
        <f t="shared" si="9"/>
        <v>2406</v>
      </c>
      <c r="I11" s="815">
        <f t="shared" si="9"/>
        <v>2686</v>
      </c>
      <c r="J11" s="815">
        <f t="shared" si="9"/>
        <v>2381</v>
      </c>
      <c r="K11" s="815">
        <f t="shared" si="9"/>
        <v>2543</v>
      </c>
      <c r="L11" s="815">
        <f t="shared" si="10"/>
        <v>0</v>
      </c>
      <c r="M11" s="815">
        <f t="shared" si="10"/>
        <v>0</v>
      </c>
      <c r="N11" s="815">
        <f t="shared" si="10"/>
        <v>0</v>
      </c>
      <c r="O11" s="815">
        <f t="shared" si="10"/>
        <v>0</v>
      </c>
      <c r="P11" s="815">
        <f t="shared" si="10"/>
        <v>19767</v>
      </c>
      <c r="Q11" s="803"/>
    </row>
    <row r="12" spans="2:17" x14ac:dyDescent="0.2">
      <c r="B12" s="1138" t="s">
        <v>107</v>
      </c>
      <c r="C12" s="903" t="s">
        <v>200</v>
      </c>
      <c r="D12" s="815">
        <f>+D24+D36</f>
        <v>2092</v>
      </c>
      <c r="E12" s="815">
        <f t="shared" ref="E12:K13" si="11">+E24+E36</f>
        <v>1866</v>
      </c>
      <c r="F12" s="815">
        <f t="shared" si="11"/>
        <v>2327</v>
      </c>
      <c r="G12" s="815">
        <f t="shared" si="11"/>
        <v>2106</v>
      </c>
      <c r="H12" s="815">
        <f t="shared" si="11"/>
        <v>2044</v>
      </c>
      <c r="I12" s="815">
        <f t="shared" si="11"/>
        <v>1944</v>
      </c>
      <c r="J12" s="815">
        <f t="shared" si="11"/>
        <v>1841</v>
      </c>
      <c r="K12" s="815">
        <f t="shared" si="11"/>
        <v>1779</v>
      </c>
      <c r="L12" s="815">
        <f t="shared" ref="L12:P13" si="12">+L24+L36</f>
        <v>0</v>
      </c>
      <c r="M12" s="815">
        <f t="shared" si="12"/>
        <v>0</v>
      </c>
      <c r="N12" s="815">
        <f t="shared" si="12"/>
        <v>0</v>
      </c>
      <c r="O12" s="815">
        <f t="shared" si="12"/>
        <v>0</v>
      </c>
      <c r="P12" s="815">
        <f t="shared" si="12"/>
        <v>15999</v>
      </c>
      <c r="Q12" s="803"/>
    </row>
    <row r="13" spans="2:17" ht="15.95" customHeight="1" x14ac:dyDescent="0.2">
      <c r="B13" s="1139"/>
      <c r="C13" s="907" t="s">
        <v>201</v>
      </c>
      <c r="D13" s="908">
        <f>+D25+D37</f>
        <v>1025</v>
      </c>
      <c r="E13" s="908">
        <f t="shared" si="11"/>
        <v>858</v>
      </c>
      <c r="F13" s="908">
        <f t="shared" si="11"/>
        <v>1318</v>
      </c>
      <c r="G13" s="908">
        <f t="shared" si="11"/>
        <v>1139</v>
      </c>
      <c r="H13" s="908">
        <f t="shared" si="11"/>
        <v>1172</v>
      </c>
      <c r="I13" s="908">
        <f t="shared" si="11"/>
        <v>1069</v>
      </c>
      <c r="J13" s="908">
        <f t="shared" si="11"/>
        <v>984</v>
      </c>
      <c r="K13" s="908">
        <f t="shared" si="11"/>
        <v>983</v>
      </c>
      <c r="L13" s="908">
        <f t="shared" si="12"/>
        <v>0</v>
      </c>
      <c r="M13" s="908">
        <f t="shared" si="12"/>
        <v>0</v>
      </c>
      <c r="N13" s="908">
        <f t="shared" si="12"/>
        <v>0</v>
      </c>
      <c r="O13" s="908">
        <f t="shared" si="12"/>
        <v>0</v>
      </c>
      <c r="P13" s="908">
        <f t="shared" ref="P13" si="13">+P23+P35</f>
        <v>24547</v>
      </c>
      <c r="Q13" s="803"/>
    </row>
    <row r="14" spans="2:17" ht="15.95" customHeight="1" x14ac:dyDescent="0.2">
      <c r="B14" s="909" t="s">
        <v>109</v>
      </c>
      <c r="C14" s="850" t="s">
        <v>39</v>
      </c>
      <c r="D14" s="815">
        <f>SUM(D15:D16)</f>
        <v>16584</v>
      </c>
      <c r="E14" s="815">
        <f t="shared" ref="E14:K14" si="14">SUM(E15:E16)</f>
        <v>14576</v>
      </c>
      <c r="F14" s="815">
        <f t="shared" si="14"/>
        <v>17526</v>
      </c>
      <c r="G14" s="815">
        <f t="shared" si="14"/>
        <v>15779</v>
      </c>
      <c r="H14" s="815">
        <f t="shared" si="14"/>
        <v>15812</v>
      </c>
      <c r="I14" s="815">
        <f t="shared" si="14"/>
        <v>15770</v>
      </c>
      <c r="J14" s="815">
        <f t="shared" si="14"/>
        <v>15199</v>
      </c>
      <c r="K14" s="815">
        <f t="shared" si="14"/>
        <v>15157</v>
      </c>
      <c r="L14" s="815">
        <f t="shared" ref="L14:P14" si="15">SUM(L15:L16)</f>
        <v>0</v>
      </c>
      <c r="M14" s="815">
        <f t="shared" si="15"/>
        <v>0</v>
      </c>
      <c r="N14" s="815">
        <f t="shared" si="15"/>
        <v>0</v>
      </c>
      <c r="O14" s="815">
        <f t="shared" si="15"/>
        <v>0</v>
      </c>
      <c r="P14" s="815">
        <f t="shared" si="15"/>
        <v>126403</v>
      </c>
      <c r="Q14" s="803"/>
    </row>
    <row r="15" spans="2:17" ht="15.95" customHeight="1" x14ac:dyDescent="0.2">
      <c r="B15" s="910"/>
      <c r="C15" s="903" t="s">
        <v>200</v>
      </c>
      <c r="D15" s="815">
        <f>+D18+D21+D24</f>
        <v>11719</v>
      </c>
      <c r="E15" s="815">
        <f t="shared" ref="E15:K16" si="16">+E18+E21+E24</f>
        <v>10480</v>
      </c>
      <c r="F15" s="815">
        <f t="shared" si="16"/>
        <v>11986</v>
      </c>
      <c r="G15" s="815">
        <f t="shared" si="16"/>
        <v>10893</v>
      </c>
      <c r="H15" s="815">
        <f t="shared" si="16"/>
        <v>10807</v>
      </c>
      <c r="I15" s="815">
        <f t="shared" si="16"/>
        <v>10751</v>
      </c>
      <c r="J15" s="815">
        <f t="shared" si="16"/>
        <v>10734</v>
      </c>
      <c r="K15" s="815">
        <f t="shared" si="16"/>
        <v>10357</v>
      </c>
      <c r="L15" s="815">
        <f t="shared" ref="L15:P16" si="17">+L18+L21+L24</f>
        <v>0</v>
      </c>
      <c r="M15" s="815">
        <f t="shared" si="17"/>
        <v>0</v>
      </c>
      <c r="N15" s="815">
        <f t="shared" si="17"/>
        <v>0</v>
      </c>
      <c r="O15" s="815">
        <f t="shared" si="17"/>
        <v>0</v>
      </c>
      <c r="P15" s="815">
        <f t="shared" si="17"/>
        <v>87727</v>
      </c>
      <c r="Q15" s="803"/>
    </row>
    <row r="16" spans="2:17" ht="15.95" customHeight="1" x14ac:dyDescent="0.2">
      <c r="B16" s="865"/>
      <c r="C16" s="904" t="s">
        <v>201</v>
      </c>
      <c r="D16" s="852">
        <f>+D19+D22+D25</f>
        <v>4865</v>
      </c>
      <c r="E16" s="852">
        <f t="shared" si="16"/>
        <v>4096</v>
      </c>
      <c r="F16" s="852">
        <f t="shared" si="16"/>
        <v>5540</v>
      </c>
      <c r="G16" s="852">
        <f t="shared" si="16"/>
        <v>4886</v>
      </c>
      <c r="H16" s="852">
        <f t="shared" si="16"/>
        <v>5005</v>
      </c>
      <c r="I16" s="852">
        <f t="shared" si="16"/>
        <v>5019</v>
      </c>
      <c r="J16" s="852">
        <f t="shared" si="16"/>
        <v>4465</v>
      </c>
      <c r="K16" s="852">
        <f t="shared" si="16"/>
        <v>4800</v>
      </c>
      <c r="L16" s="852">
        <f t="shared" si="17"/>
        <v>0</v>
      </c>
      <c r="M16" s="852">
        <f t="shared" si="17"/>
        <v>0</v>
      </c>
      <c r="N16" s="852">
        <f t="shared" si="17"/>
        <v>0</v>
      </c>
      <c r="O16" s="852">
        <f t="shared" si="17"/>
        <v>0</v>
      </c>
      <c r="P16" s="852">
        <f t="shared" si="17"/>
        <v>38676</v>
      </c>
      <c r="Q16" s="803"/>
    </row>
    <row r="17" spans="2:17" x14ac:dyDescent="0.2">
      <c r="B17" s="1148" t="s">
        <v>105</v>
      </c>
      <c r="C17" s="850" t="s">
        <v>39</v>
      </c>
      <c r="D17" s="815">
        <f>SUM(D18:D19)</f>
        <v>7495</v>
      </c>
      <c r="E17" s="815">
        <f t="shared" ref="E17:K17" si="18">SUM(E18:E19)</f>
        <v>6283</v>
      </c>
      <c r="F17" s="815">
        <f t="shared" si="18"/>
        <v>7567</v>
      </c>
      <c r="G17" s="815">
        <f t="shared" si="18"/>
        <v>6826</v>
      </c>
      <c r="H17" s="815">
        <f t="shared" si="18"/>
        <v>6831</v>
      </c>
      <c r="I17" s="815">
        <f t="shared" si="18"/>
        <v>6707</v>
      </c>
      <c r="J17" s="815">
        <f t="shared" si="18"/>
        <v>6416</v>
      </c>
      <c r="K17" s="815">
        <f t="shared" si="18"/>
        <v>6332</v>
      </c>
      <c r="L17" s="815">
        <f t="shared" ref="L17:P17" si="19">SUM(L18:L19)</f>
        <v>0</v>
      </c>
      <c r="M17" s="815">
        <f t="shared" si="19"/>
        <v>0</v>
      </c>
      <c r="N17" s="815">
        <f t="shared" si="19"/>
        <v>0</v>
      </c>
      <c r="O17" s="815">
        <f t="shared" si="19"/>
        <v>0</v>
      </c>
      <c r="P17" s="815">
        <f t="shared" si="19"/>
        <v>54457</v>
      </c>
      <c r="Q17" s="803"/>
    </row>
    <row r="18" spans="2:17" ht="15.95" customHeight="1" x14ac:dyDescent="0.2">
      <c r="B18" s="1148"/>
      <c r="C18" s="903" t="s">
        <v>200</v>
      </c>
      <c r="D18" s="816">
        <v>4945</v>
      </c>
      <c r="E18" s="20">
        <v>4246</v>
      </c>
      <c r="F18" s="20">
        <v>4777</v>
      </c>
      <c r="G18" s="20">
        <v>4356</v>
      </c>
      <c r="H18" s="20">
        <v>4362</v>
      </c>
      <c r="I18" s="100">
        <v>4220</v>
      </c>
      <c r="J18" s="100">
        <v>4269</v>
      </c>
      <c r="K18" s="100">
        <v>4014</v>
      </c>
      <c r="L18" s="100"/>
      <c r="M18" s="100"/>
      <c r="N18" s="100"/>
      <c r="O18" s="100"/>
      <c r="P18" s="816">
        <f>SUM(D18:O18)</f>
        <v>35189</v>
      </c>
      <c r="Q18" s="803"/>
    </row>
    <row r="19" spans="2:17" ht="15.95" customHeight="1" x14ac:dyDescent="0.2">
      <c r="B19" s="878"/>
      <c r="C19" s="906" t="s">
        <v>201</v>
      </c>
      <c r="D19" s="816">
        <v>2550</v>
      </c>
      <c r="E19" s="20">
        <v>2037</v>
      </c>
      <c r="F19" s="20">
        <v>2790</v>
      </c>
      <c r="G19" s="20">
        <v>2470</v>
      </c>
      <c r="H19" s="20">
        <v>2469</v>
      </c>
      <c r="I19" s="100">
        <v>2487</v>
      </c>
      <c r="J19" s="100">
        <v>2147</v>
      </c>
      <c r="K19" s="100">
        <v>2318</v>
      </c>
      <c r="L19" s="100"/>
      <c r="M19" s="100"/>
      <c r="N19" s="100"/>
      <c r="O19" s="100"/>
      <c r="P19" s="816">
        <f>SUM(D19:O19)</f>
        <v>19268</v>
      </c>
      <c r="Q19" s="803"/>
    </row>
    <row r="20" spans="2:17" x14ac:dyDescent="0.2">
      <c r="B20" s="1148" t="s">
        <v>106</v>
      </c>
      <c r="C20" s="850" t="s">
        <v>39</v>
      </c>
      <c r="D20" s="815">
        <f>SUM(D21:D22)</f>
        <v>6597</v>
      </c>
      <c r="E20" s="815">
        <f t="shared" ref="E20:K20" si="20">SUM(E21:E22)</f>
        <v>6090</v>
      </c>
      <c r="F20" s="815">
        <f t="shared" si="20"/>
        <v>7108</v>
      </c>
      <c r="G20" s="815">
        <f t="shared" si="20"/>
        <v>6385</v>
      </c>
      <c r="H20" s="815">
        <f t="shared" si="20"/>
        <v>6416</v>
      </c>
      <c r="I20" s="815">
        <f t="shared" si="20"/>
        <v>6698</v>
      </c>
      <c r="J20" s="815">
        <f t="shared" si="20"/>
        <v>6510</v>
      </c>
      <c r="K20" s="815">
        <f t="shared" si="20"/>
        <v>6618</v>
      </c>
      <c r="L20" s="815">
        <f t="shared" ref="L20:P20" si="21">SUM(L21:L22)</f>
        <v>0</v>
      </c>
      <c r="M20" s="815">
        <f t="shared" si="21"/>
        <v>0</v>
      </c>
      <c r="N20" s="815">
        <f t="shared" si="21"/>
        <v>0</v>
      </c>
      <c r="O20" s="815">
        <f t="shared" si="21"/>
        <v>0</v>
      </c>
      <c r="P20" s="815">
        <f t="shared" si="21"/>
        <v>52422</v>
      </c>
      <c r="Q20" s="803"/>
    </row>
    <row r="21" spans="2:17" ht="15.95" customHeight="1" x14ac:dyDescent="0.2">
      <c r="B21" s="1148"/>
      <c r="C21" s="903" t="s">
        <v>200</v>
      </c>
      <c r="D21" s="816">
        <v>4983</v>
      </c>
      <c r="E21" s="20">
        <v>4642</v>
      </c>
      <c r="F21" s="100">
        <v>5268</v>
      </c>
      <c r="G21" s="100">
        <v>4758</v>
      </c>
      <c r="H21" s="100">
        <v>4722</v>
      </c>
      <c r="I21" s="100">
        <v>4890</v>
      </c>
      <c r="J21" s="100">
        <v>4881</v>
      </c>
      <c r="K21" s="100">
        <v>4832</v>
      </c>
      <c r="L21" s="100"/>
      <c r="M21" s="100"/>
      <c r="N21" s="100"/>
      <c r="O21" s="100"/>
      <c r="P21" s="816">
        <f>SUM(D21:O21)</f>
        <v>38976</v>
      </c>
      <c r="Q21" s="803"/>
    </row>
    <row r="22" spans="2:17" ht="15.95" customHeight="1" x14ac:dyDescent="0.2">
      <c r="B22" s="878"/>
      <c r="C22" s="906" t="s">
        <v>201</v>
      </c>
      <c r="D22" s="816">
        <v>1614</v>
      </c>
      <c r="E22" s="20">
        <v>1448</v>
      </c>
      <c r="F22" s="100">
        <v>1840</v>
      </c>
      <c r="G22" s="100">
        <v>1627</v>
      </c>
      <c r="H22" s="100">
        <v>1694</v>
      </c>
      <c r="I22" s="100">
        <v>1808</v>
      </c>
      <c r="J22" s="100">
        <v>1629</v>
      </c>
      <c r="K22" s="100">
        <v>1786</v>
      </c>
      <c r="L22" s="100"/>
      <c r="M22" s="100"/>
      <c r="N22" s="100"/>
      <c r="O22" s="100"/>
      <c r="P22" s="816">
        <f>SUM(D22:O22)</f>
        <v>13446</v>
      </c>
      <c r="Q22" s="803"/>
    </row>
    <row r="23" spans="2:17" x14ac:dyDescent="0.2">
      <c r="B23" s="1148" t="s">
        <v>107</v>
      </c>
      <c r="C23" s="850" t="s">
        <v>39</v>
      </c>
      <c r="D23" s="815">
        <f>SUM(D24:D25)</f>
        <v>2492</v>
      </c>
      <c r="E23" s="815">
        <f t="shared" ref="E23:K23" si="22">SUM(E24:E25)</f>
        <v>2203</v>
      </c>
      <c r="F23" s="815">
        <f t="shared" si="22"/>
        <v>2851</v>
      </c>
      <c r="G23" s="815">
        <f t="shared" si="22"/>
        <v>2568</v>
      </c>
      <c r="H23" s="815">
        <f t="shared" si="22"/>
        <v>2565</v>
      </c>
      <c r="I23" s="815">
        <f t="shared" si="22"/>
        <v>2365</v>
      </c>
      <c r="J23" s="815">
        <f t="shared" si="22"/>
        <v>2273</v>
      </c>
      <c r="K23" s="815">
        <f t="shared" si="22"/>
        <v>2207</v>
      </c>
      <c r="L23" s="815">
        <f t="shared" ref="L23:P23" si="23">SUM(L24:L25)</f>
        <v>0</v>
      </c>
      <c r="M23" s="815">
        <f t="shared" si="23"/>
        <v>0</v>
      </c>
      <c r="N23" s="815">
        <f t="shared" si="23"/>
        <v>0</v>
      </c>
      <c r="O23" s="815">
        <f t="shared" si="23"/>
        <v>0</v>
      </c>
      <c r="P23" s="815">
        <f t="shared" si="23"/>
        <v>19524</v>
      </c>
      <c r="Q23" s="803"/>
    </row>
    <row r="24" spans="2:17" ht="15.95" customHeight="1" x14ac:dyDescent="0.2">
      <c r="B24" s="1148"/>
      <c r="C24" s="903" t="s">
        <v>200</v>
      </c>
      <c r="D24" s="911">
        <v>1791</v>
      </c>
      <c r="E24" s="20">
        <v>1592</v>
      </c>
      <c r="F24" s="100">
        <v>1941</v>
      </c>
      <c r="G24" s="100">
        <v>1779</v>
      </c>
      <c r="H24" s="100">
        <v>1723</v>
      </c>
      <c r="I24" s="192">
        <v>1641</v>
      </c>
      <c r="J24" s="192">
        <v>1584</v>
      </c>
      <c r="K24" s="20">
        <v>1511</v>
      </c>
      <c r="L24" s="192"/>
      <c r="M24" s="100"/>
      <c r="N24" s="192"/>
      <c r="O24" s="192"/>
      <c r="P24" s="816">
        <f>SUM(D24:O24)</f>
        <v>13562</v>
      </c>
      <c r="Q24" s="803"/>
    </row>
    <row r="25" spans="2:17" ht="15.95" customHeight="1" x14ac:dyDescent="0.2">
      <c r="B25" s="865"/>
      <c r="C25" s="904" t="s">
        <v>201</v>
      </c>
      <c r="D25" s="912">
        <v>701</v>
      </c>
      <c r="E25" s="147">
        <v>611</v>
      </c>
      <c r="F25" s="181">
        <v>910</v>
      </c>
      <c r="G25" s="181">
        <v>789</v>
      </c>
      <c r="H25" s="181">
        <v>842</v>
      </c>
      <c r="I25" s="193">
        <v>724</v>
      </c>
      <c r="J25" s="193">
        <v>689</v>
      </c>
      <c r="K25" s="147">
        <v>696</v>
      </c>
      <c r="L25" s="193"/>
      <c r="M25" s="181"/>
      <c r="N25" s="193"/>
      <c r="O25" s="193"/>
      <c r="P25" s="883">
        <f>SUM(D25:O25)</f>
        <v>5962</v>
      </c>
      <c r="Q25" s="803"/>
    </row>
    <row r="26" spans="2:17" ht="15.95" customHeight="1" x14ac:dyDescent="0.2">
      <c r="B26" s="913" t="s">
        <v>111</v>
      </c>
      <c r="C26" s="850" t="s">
        <v>39</v>
      </c>
      <c r="D26" s="815">
        <f>SUM(D27:D28)</f>
        <v>3990</v>
      </c>
      <c r="E26" s="815">
        <f t="shared" ref="E26:K26" si="24">SUM(E27:E28)</f>
        <v>3284</v>
      </c>
      <c r="F26" s="815">
        <f t="shared" si="24"/>
        <v>4575</v>
      </c>
      <c r="G26" s="815">
        <f t="shared" si="24"/>
        <v>4158</v>
      </c>
      <c r="H26" s="815">
        <f t="shared" si="24"/>
        <v>3981</v>
      </c>
      <c r="I26" s="815">
        <f t="shared" si="24"/>
        <v>4241</v>
      </c>
      <c r="J26" s="815">
        <f t="shared" si="24"/>
        <v>3777</v>
      </c>
      <c r="K26" s="815">
        <f t="shared" si="24"/>
        <v>3713</v>
      </c>
      <c r="L26" s="815">
        <f t="shared" ref="L26:P26" si="25">SUM(L27:L28)</f>
        <v>0</v>
      </c>
      <c r="M26" s="815">
        <f t="shared" si="25"/>
        <v>0</v>
      </c>
      <c r="N26" s="815">
        <f t="shared" si="25"/>
        <v>0</v>
      </c>
      <c r="O26" s="815">
        <f t="shared" si="25"/>
        <v>0</v>
      </c>
      <c r="P26" s="815">
        <f t="shared" si="25"/>
        <v>31719</v>
      </c>
      <c r="Q26" s="803"/>
    </row>
    <row r="27" spans="2:17" ht="15.95" customHeight="1" x14ac:dyDescent="0.2">
      <c r="B27" s="878"/>
      <c r="C27" s="903" t="s">
        <v>200</v>
      </c>
      <c r="D27" s="815">
        <f>D30+D33+D36</f>
        <v>1962</v>
      </c>
      <c r="E27" s="815">
        <f t="shared" ref="E27:K28" si="26">E30+E33+E36</f>
        <v>1711</v>
      </c>
      <c r="F27" s="815">
        <f t="shared" si="26"/>
        <v>2179</v>
      </c>
      <c r="G27" s="815">
        <f t="shared" si="26"/>
        <v>2040</v>
      </c>
      <c r="H27" s="815">
        <f t="shared" si="26"/>
        <v>2034</v>
      </c>
      <c r="I27" s="815">
        <f t="shared" si="26"/>
        <v>2054</v>
      </c>
      <c r="J27" s="815">
        <f t="shared" si="26"/>
        <v>1876</v>
      </c>
      <c r="K27" s="815">
        <f t="shared" si="26"/>
        <v>1796</v>
      </c>
      <c r="L27" s="815">
        <f t="shared" ref="L27:O28" si="27">L30+L33+L36</f>
        <v>0</v>
      </c>
      <c r="M27" s="815">
        <f t="shared" si="27"/>
        <v>0</v>
      </c>
      <c r="N27" s="815">
        <f t="shared" si="27"/>
        <v>0</v>
      </c>
      <c r="O27" s="815">
        <f t="shared" si="27"/>
        <v>0</v>
      </c>
      <c r="P27" s="815">
        <f t="shared" ref="P27:P28" si="28">+P30+P33+P36</f>
        <v>15652</v>
      </c>
      <c r="Q27" s="803"/>
    </row>
    <row r="28" spans="2:17" ht="15.95" customHeight="1" x14ac:dyDescent="0.2">
      <c r="B28" s="888"/>
      <c r="C28" s="904" t="s">
        <v>201</v>
      </c>
      <c r="D28" s="852">
        <f>D31+D34+D37</f>
        <v>2028</v>
      </c>
      <c r="E28" s="852">
        <f t="shared" si="26"/>
        <v>1573</v>
      </c>
      <c r="F28" s="852">
        <f t="shared" si="26"/>
        <v>2396</v>
      </c>
      <c r="G28" s="852">
        <f t="shared" si="26"/>
        <v>2118</v>
      </c>
      <c r="H28" s="852">
        <f t="shared" si="26"/>
        <v>1947</v>
      </c>
      <c r="I28" s="852">
        <f t="shared" si="26"/>
        <v>2187</v>
      </c>
      <c r="J28" s="852">
        <f t="shared" si="26"/>
        <v>1901</v>
      </c>
      <c r="K28" s="852">
        <f t="shared" si="26"/>
        <v>1917</v>
      </c>
      <c r="L28" s="852">
        <f t="shared" si="27"/>
        <v>0</v>
      </c>
      <c r="M28" s="852">
        <f t="shared" si="27"/>
        <v>0</v>
      </c>
      <c r="N28" s="852">
        <f t="shared" si="27"/>
        <v>0</v>
      </c>
      <c r="O28" s="852">
        <f t="shared" si="27"/>
        <v>0</v>
      </c>
      <c r="P28" s="852">
        <f t="shared" si="28"/>
        <v>16067</v>
      </c>
      <c r="Q28" s="803"/>
    </row>
    <row r="29" spans="2:17" x14ac:dyDescent="0.2">
      <c r="B29" s="1148" t="s">
        <v>105</v>
      </c>
      <c r="C29" s="850" t="s">
        <v>39</v>
      </c>
      <c r="D29" s="815">
        <f>SUM(D30:D31)</f>
        <v>1710</v>
      </c>
      <c r="E29" s="815">
        <f t="shared" ref="E29:K29" si="29">SUM(E30:E31)</f>
        <v>1242</v>
      </c>
      <c r="F29" s="815">
        <f t="shared" si="29"/>
        <v>1804</v>
      </c>
      <c r="G29" s="815">
        <f t="shared" si="29"/>
        <v>1714</v>
      </c>
      <c r="H29" s="815">
        <f t="shared" si="29"/>
        <v>1708</v>
      </c>
      <c r="I29" s="815">
        <f t="shared" si="29"/>
        <v>1726</v>
      </c>
      <c r="J29" s="815">
        <f t="shared" si="29"/>
        <v>1567</v>
      </c>
      <c r="K29" s="815">
        <f t="shared" si="29"/>
        <v>1590</v>
      </c>
      <c r="L29" s="815">
        <f t="shared" ref="L29:P29" si="30">SUM(L30:L31)</f>
        <v>0</v>
      </c>
      <c r="M29" s="815">
        <f t="shared" si="30"/>
        <v>0</v>
      </c>
      <c r="N29" s="815">
        <f t="shared" si="30"/>
        <v>0</v>
      </c>
      <c r="O29" s="815">
        <f t="shared" si="30"/>
        <v>0</v>
      </c>
      <c r="P29" s="815">
        <f t="shared" si="30"/>
        <v>13061</v>
      </c>
      <c r="Q29" s="803"/>
    </row>
    <row r="30" spans="2:17" ht="15.95" customHeight="1" x14ac:dyDescent="0.2">
      <c r="B30" s="1148"/>
      <c r="C30" s="903" t="s">
        <v>200</v>
      </c>
      <c r="D30" s="816">
        <v>796</v>
      </c>
      <c r="E30" s="20">
        <v>569</v>
      </c>
      <c r="F30" s="20">
        <v>801</v>
      </c>
      <c r="G30" s="20">
        <v>740</v>
      </c>
      <c r="H30" s="20">
        <v>803</v>
      </c>
      <c r="I30" s="20">
        <v>762</v>
      </c>
      <c r="J30" s="20">
        <v>713</v>
      </c>
      <c r="K30" s="100">
        <v>717</v>
      </c>
      <c r="L30" s="100"/>
      <c r="M30" s="100"/>
      <c r="N30" s="100"/>
      <c r="O30" s="100"/>
      <c r="P30" s="816">
        <f>SUM(D30:O30)</f>
        <v>5901</v>
      </c>
      <c r="Q30" s="803"/>
    </row>
    <row r="31" spans="2:17" ht="15.95" customHeight="1" x14ac:dyDescent="0.2">
      <c r="B31" s="878"/>
      <c r="C31" s="906" t="s">
        <v>201</v>
      </c>
      <c r="D31" s="816">
        <v>914</v>
      </c>
      <c r="E31" s="20">
        <v>673</v>
      </c>
      <c r="F31" s="20">
        <v>1003</v>
      </c>
      <c r="G31" s="20">
        <v>974</v>
      </c>
      <c r="H31" s="20">
        <v>905</v>
      </c>
      <c r="I31" s="20">
        <v>964</v>
      </c>
      <c r="J31" s="20">
        <v>854</v>
      </c>
      <c r="K31" s="100">
        <v>873</v>
      </c>
      <c r="L31" s="100"/>
      <c r="M31" s="100"/>
      <c r="N31" s="100"/>
      <c r="O31" s="100"/>
      <c r="P31" s="816">
        <f>SUM(D31:O31)</f>
        <v>7160</v>
      </c>
      <c r="Q31" s="803"/>
    </row>
    <row r="32" spans="2:17" x14ac:dyDescent="0.2">
      <c r="B32" s="1148" t="s">
        <v>106</v>
      </c>
      <c r="C32" s="850" t="s">
        <v>39</v>
      </c>
      <c r="D32" s="815">
        <f>SUM(D33:D34)</f>
        <v>1655</v>
      </c>
      <c r="E32" s="815">
        <f t="shared" ref="E32:K32" si="31">SUM(E33:E34)</f>
        <v>1521</v>
      </c>
      <c r="F32" s="815">
        <f t="shared" si="31"/>
        <v>1977</v>
      </c>
      <c r="G32" s="815">
        <f t="shared" si="31"/>
        <v>1767</v>
      </c>
      <c r="H32" s="815">
        <f t="shared" si="31"/>
        <v>1622</v>
      </c>
      <c r="I32" s="815">
        <f t="shared" si="31"/>
        <v>1867</v>
      </c>
      <c r="J32" s="815">
        <f t="shared" si="31"/>
        <v>1658</v>
      </c>
      <c r="K32" s="815">
        <f t="shared" si="31"/>
        <v>1568</v>
      </c>
      <c r="L32" s="815">
        <f t="shared" ref="L32:P32" si="32">SUM(L33:L34)</f>
        <v>0</v>
      </c>
      <c r="M32" s="815">
        <f t="shared" si="32"/>
        <v>0</v>
      </c>
      <c r="N32" s="815">
        <f t="shared" si="32"/>
        <v>0</v>
      </c>
      <c r="O32" s="815">
        <f t="shared" si="32"/>
        <v>0</v>
      </c>
      <c r="P32" s="815">
        <f t="shared" si="32"/>
        <v>13635</v>
      </c>
      <c r="Q32" s="803"/>
    </row>
    <row r="33" spans="2:17" ht="15.95" customHeight="1" x14ac:dyDescent="0.2">
      <c r="B33" s="1148"/>
      <c r="C33" s="903" t="s">
        <v>200</v>
      </c>
      <c r="D33" s="816">
        <v>865</v>
      </c>
      <c r="E33" s="20">
        <v>868</v>
      </c>
      <c r="F33" s="100">
        <v>992</v>
      </c>
      <c r="G33" s="100">
        <v>973</v>
      </c>
      <c r="H33" s="100">
        <v>910</v>
      </c>
      <c r="I33" s="100">
        <v>989</v>
      </c>
      <c r="J33" s="100">
        <v>906</v>
      </c>
      <c r="K33" s="100">
        <v>811</v>
      </c>
      <c r="L33" s="100"/>
      <c r="M33" s="100"/>
      <c r="N33" s="100"/>
      <c r="O33" s="100"/>
      <c r="P33" s="816">
        <f>SUM(D33:O33)</f>
        <v>7314</v>
      </c>
      <c r="Q33" s="803"/>
    </row>
    <row r="34" spans="2:17" ht="15.95" customHeight="1" x14ac:dyDescent="0.2">
      <c r="B34" s="878"/>
      <c r="C34" s="906" t="s">
        <v>201</v>
      </c>
      <c r="D34" s="816">
        <v>790</v>
      </c>
      <c r="E34" s="20">
        <v>653</v>
      </c>
      <c r="F34" s="100">
        <v>985</v>
      </c>
      <c r="G34" s="100">
        <v>794</v>
      </c>
      <c r="H34" s="100">
        <v>712</v>
      </c>
      <c r="I34" s="100">
        <v>878</v>
      </c>
      <c r="J34" s="100">
        <v>752</v>
      </c>
      <c r="K34" s="100">
        <v>757</v>
      </c>
      <c r="L34" s="100"/>
      <c r="M34" s="100"/>
      <c r="N34" s="100"/>
      <c r="O34" s="100"/>
      <c r="P34" s="816">
        <f>SUM(D34:O34)</f>
        <v>6321</v>
      </c>
      <c r="Q34" s="803"/>
    </row>
    <row r="35" spans="2:17" x14ac:dyDescent="0.2">
      <c r="B35" s="1148" t="s">
        <v>107</v>
      </c>
      <c r="C35" s="850" t="s">
        <v>39</v>
      </c>
      <c r="D35" s="815">
        <f>SUM(D36:D37)</f>
        <v>625</v>
      </c>
      <c r="E35" s="815">
        <f t="shared" ref="E35:K35" si="33">SUM(E36:E37)</f>
        <v>521</v>
      </c>
      <c r="F35" s="815">
        <f t="shared" si="33"/>
        <v>794</v>
      </c>
      <c r="G35" s="815">
        <f t="shared" si="33"/>
        <v>677</v>
      </c>
      <c r="H35" s="815">
        <f t="shared" si="33"/>
        <v>651</v>
      </c>
      <c r="I35" s="815">
        <f t="shared" si="33"/>
        <v>648</v>
      </c>
      <c r="J35" s="815">
        <f t="shared" si="33"/>
        <v>552</v>
      </c>
      <c r="K35" s="815">
        <f t="shared" si="33"/>
        <v>555</v>
      </c>
      <c r="L35" s="815">
        <f t="shared" ref="L35:P35" si="34">SUM(L36:L37)</f>
        <v>0</v>
      </c>
      <c r="M35" s="815">
        <f t="shared" si="34"/>
        <v>0</v>
      </c>
      <c r="N35" s="815">
        <f t="shared" si="34"/>
        <v>0</v>
      </c>
      <c r="O35" s="815">
        <f t="shared" si="34"/>
        <v>0</v>
      </c>
      <c r="P35" s="815">
        <f t="shared" si="34"/>
        <v>5023</v>
      </c>
      <c r="Q35" s="803"/>
    </row>
    <row r="36" spans="2:17" ht="15.95" customHeight="1" x14ac:dyDescent="0.2">
      <c r="B36" s="1148"/>
      <c r="C36" s="903" t="s">
        <v>200</v>
      </c>
      <c r="D36" s="911">
        <v>301</v>
      </c>
      <c r="E36" s="20">
        <v>274</v>
      </c>
      <c r="F36" s="100">
        <v>386</v>
      </c>
      <c r="G36" s="100">
        <v>327</v>
      </c>
      <c r="H36" s="100">
        <v>321</v>
      </c>
      <c r="I36" s="100">
        <v>303</v>
      </c>
      <c r="J36" s="100">
        <v>257</v>
      </c>
      <c r="K36" s="100">
        <v>268</v>
      </c>
      <c r="L36" s="100"/>
      <c r="M36" s="100"/>
      <c r="N36" s="100"/>
      <c r="O36" s="100"/>
      <c r="P36" s="816">
        <f>SUM(D36:O36)</f>
        <v>2437</v>
      </c>
      <c r="Q36" s="803"/>
    </row>
    <row r="37" spans="2:17" ht="15.95" customHeight="1" x14ac:dyDescent="0.2">
      <c r="B37" s="865"/>
      <c r="C37" s="904" t="s">
        <v>201</v>
      </c>
      <c r="D37" s="912">
        <v>324</v>
      </c>
      <c r="E37" s="147">
        <v>247</v>
      </c>
      <c r="F37" s="181">
        <v>408</v>
      </c>
      <c r="G37" s="181">
        <v>350</v>
      </c>
      <c r="H37" s="181">
        <v>330</v>
      </c>
      <c r="I37" s="181">
        <v>345</v>
      </c>
      <c r="J37" s="181">
        <v>295</v>
      </c>
      <c r="K37" s="147">
        <v>287</v>
      </c>
      <c r="L37" s="181"/>
      <c r="M37" s="181"/>
      <c r="N37" s="181"/>
      <c r="O37" s="181"/>
      <c r="P37" s="883">
        <f>SUM(D37:O37)</f>
        <v>2586</v>
      </c>
      <c r="Q37" s="803"/>
    </row>
    <row r="38" spans="2:17" ht="15.95" customHeight="1" x14ac:dyDescent="0.2">
      <c r="B38" s="1145" t="s">
        <v>193</v>
      </c>
      <c r="C38" s="887" t="s">
        <v>39</v>
      </c>
      <c r="D38" s="914">
        <f>SUM(D39:D40)</f>
        <v>374</v>
      </c>
      <c r="E38" s="914">
        <f t="shared" ref="E38:K38" si="35">SUM(E39:E40)</f>
        <v>386</v>
      </c>
      <c r="F38" s="914">
        <f t="shared" si="35"/>
        <v>375</v>
      </c>
      <c r="G38" s="914">
        <f t="shared" si="35"/>
        <v>384</v>
      </c>
      <c r="H38" s="914">
        <f t="shared" si="35"/>
        <v>376</v>
      </c>
      <c r="I38" s="914">
        <f t="shared" si="35"/>
        <v>416</v>
      </c>
      <c r="J38" s="914">
        <f t="shared" si="35"/>
        <v>394</v>
      </c>
      <c r="K38" s="914">
        <f t="shared" si="35"/>
        <v>355</v>
      </c>
      <c r="L38" s="914">
        <f t="shared" ref="L38:P38" si="36">SUM(L39:L40)</f>
        <v>0</v>
      </c>
      <c r="M38" s="914">
        <f t="shared" si="36"/>
        <v>0</v>
      </c>
      <c r="N38" s="914">
        <f t="shared" si="36"/>
        <v>0</v>
      </c>
      <c r="O38" s="914">
        <f t="shared" si="36"/>
        <v>0</v>
      </c>
      <c r="P38" s="914">
        <f t="shared" si="36"/>
        <v>3060</v>
      </c>
      <c r="Q38" s="803"/>
    </row>
    <row r="39" spans="2:17" ht="15.95" customHeight="1" x14ac:dyDescent="0.2">
      <c r="B39" s="1146"/>
      <c r="C39" s="903" t="s">
        <v>200</v>
      </c>
      <c r="D39" s="815">
        <f>+D42+D45+D48</f>
        <v>179</v>
      </c>
      <c r="E39" s="815">
        <f t="shared" ref="E39:K40" si="37">+E42+E45+E48</f>
        <v>212</v>
      </c>
      <c r="F39" s="815">
        <f t="shared" si="37"/>
        <v>189</v>
      </c>
      <c r="G39" s="815">
        <f t="shared" si="37"/>
        <v>184</v>
      </c>
      <c r="H39" s="815">
        <f t="shared" si="37"/>
        <v>179</v>
      </c>
      <c r="I39" s="815">
        <f t="shared" si="37"/>
        <v>175</v>
      </c>
      <c r="J39" s="815">
        <f t="shared" si="37"/>
        <v>186</v>
      </c>
      <c r="K39" s="815">
        <f t="shared" si="37"/>
        <v>155</v>
      </c>
      <c r="L39" s="815">
        <f t="shared" ref="L39:P40" si="38">+L42+L45+L48</f>
        <v>0</v>
      </c>
      <c r="M39" s="815">
        <f t="shared" si="38"/>
        <v>0</v>
      </c>
      <c r="N39" s="815">
        <f t="shared" si="38"/>
        <v>0</v>
      </c>
      <c r="O39" s="815">
        <f t="shared" si="38"/>
        <v>0</v>
      </c>
      <c r="P39" s="815">
        <f t="shared" si="38"/>
        <v>1459</v>
      </c>
      <c r="Q39" s="803"/>
    </row>
    <row r="40" spans="2:17" ht="15.95" customHeight="1" x14ac:dyDescent="0.2">
      <c r="C40" s="907" t="s">
        <v>201</v>
      </c>
      <c r="D40" s="908">
        <f>+D43+D46+D49</f>
        <v>195</v>
      </c>
      <c r="E40" s="908">
        <f t="shared" si="37"/>
        <v>174</v>
      </c>
      <c r="F40" s="908">
        <f t="shared" si="37"/>
        <v>186</v>
      </c>
      <c r="G40" s="908">
        <f t="shared" si="37"/>
        <v>200</v>
      </c>
      <c r="H40" s="908">
        <f t="shared" si="37"/>
        <v>197</v>
      </c>
      <c r="I40" s="908">
        <f t="shared" si="37"/>
        <v>241</v>
      </c>
      <c r="J40" s="908">
        <f t="shared" si="37"/>
        <v>208</v>
      </c>
      <c r="K40" s="908">
        <f t="shared" si="37"/>
        <v>200</v>
      </c>
      <c r="L40" s="908">
        <f t="shared" si="38"/>
        <v>0</v>
      </c>
      <c r="M40" s="908">
        <f t="shared" si="38"/>
        <v>0</v>
      </c>
      <c r="N40" s="908">
        <f t="shared" si="38"/>
        <v>0</v>
      </c>
      <c r="O40" s="908">
        <f t="shared" si="38"/>
        <v>0</v>
      </c>
      <c r="P40" s="908">
        <f t="shared" si="38"/>
        <v>1601</v>
      </c>
      <c r="Q40" s="803"/>
    </row>
    <row r="41" spans="2:17" x14ac:dyDescent="0.2">
      <c r="B41" s="1147" t="s">
        <v>105</v>
      </c>
      <c r="C41" s="850" t="s">
        <v>39</v>
      </c>
      <c r="D41" s="815">
        <f>SUM(D42:D43)</f>
        <v>151</v>
      </c>
      <c r="E41" s="815">
        <f t="shared" ref="E41:K41" si="39">SUM(E42:E43)</f>
        <v>117</v>
      </c>
      <c r="F41" s="815">
        <f t="shared" si="39"/>
        <v>161</v>
      </c>
      <c r="G41" s="815">
        <f t="shared" si="39"/>
        <v>137</v>
      </c>
      <c r="H41" s="815">
        <f t="shared" si="39"/>
        <v>161</v>
      </c>
      <c r="I41" s="815">
        <f t="shared" si="39"/>
        <v>155</v>
      </c>
      <c r="J41" s="815">
        <f t="shared" si="39"/>
        <v>124</v>
      </c>
      <c r="K41" s="815">
        <f t="shared" si="39"/>
        <v>134</v>
      </c>
      <c r="L41" s="815">
        <f t="shared" ref="L41:P41" si="40">SUM(L42:L43)</f>
        <v>0</v>
      </c>
      <c r="M41" s="815">
        <f t="shared" si="40"/>
        <v>0</v>
      </c>
      <c r="N41" s="815">
        <f t="shared" si="40"/>
        <v>0</v>
      </c>
      <c r="O41" s="815">
        <f t="shared" si="40"/>
        <v>0</v>
      </c>
      <c r="P41" s="815">
        <f t="shared" si="40"/>
        <v>1140</v>
      </c>
      <c r="Q41" s="803"/>
    </row>
    <row r="42" spans="2:17" x14ac:dyDescent="0.2">
      <c r="B42" s="1148"/>
      <c r="C42" s="903" t="s">
        <v>200</v>
      </c>
      <c r="D42" s="915">
        <v>53</v>
      </c>
      <c r="E42" s="24">
        <v>53</v>
      </c>
      <c r="F42" s="23">
        <v>63</v>
      </c>
      <c r="G42" s="20">
        <v>51</v>
      </c>
      <c r="H42" s="20">
        <v>51</v>
      </c>
      <c r="I42" s="19">
        <v>47</v>
      </c>
      <c r="J42" s="19">
        <v>45</v>
      </c>
      <c r="K42" s="19">
        <v>48</v>
      </c>
      <c r="L42" s="19"/>
      <c r="M42" s="19"/>
      <c r="N42" s="100"/>
      <c r="O42" s="100"/>
      <c r="P42" s="803">
        <f>SUM(D42:O42)</f>
        <v>411</v>
      </c>
      <c r="Q42" s="803"/>
    </row>
    <row r="43" spans="2:17" ht="15.95" customHeight="1" x14ac:dyDescent="0.2">
      <c r="C43" s="906" t="s">
        <v>201</v>
      </c>
      <c r="D43" s="915">
        <v>98</v>
      </c>
      <c r="E43" s="24">
        <v>64</v>
      </c>
      <c r="F43" s="23">
        <v>98</v>
      </c>
      <c r="G43" s="20">
        <v>86</v>
      </c>
      <c r="H43" s="20">
        <v>110</v>
      </c>
      <c r="I43" s="19">
        <v>108</v>
      </c>
      <c r="J43" s="19">
        <v>79</v>
      </c>
      <c r="K43" s="19">
        <v>86</v>
      </c>
      <c r="L43" s="19"/>
      <c r="M43" s="19"/>
      <c r="N43" s="100"/>
      <c r="O43" s="100"/>
      <c r="P43" s="803">
        <f>SUM(D43:O43)</f>
        <v>729</v>
      </c>
      <c r="Q43" s="803"/>
    </row>
    <row r="44" spans="2:17" x14ac:dyDescent="0.2">
      <c r="B44" s="1148" t="s">
        <v>106</v>
      </c>
      <c r="C44" s="850" t="s">
        <v>39</v>
      </c>
      <c r="D44" s="815">
        <f>SUM(D45:D46)</f>
        <v>137</v>
      </c>
      <c r="E44" s="815">
        <f t="shared" ref="E44:K44" si="41">SUM(E45:E46)</f>
        <v>134</v>
      </c>
      <c r="F44" s="815">
        <f t="shared" si="41"/>
        <v>133</v>
      </c>
      <c r="G44" s="815">
        <f t="shared" si="41"/>
        <v>150</v>
      </c>
      <c r="H44" s="815">
        <f t="shared" si="41"/>
        <v>156</v>
      </c>
      <c r="I44" s="815">
        <f t="shared" si="41"/>
        <v>171</v>
      </c>
      <c r="J44" s="815">
        <f t="shared" si="41"/>
        <v>174</v>
      </c>
      <c r="K44" s="815">
        <f t="shared" si="41"/>
        <v>127</v>
      </c>
      <c r="L44" s="815">
        <f t="shared" ref="L44:P44" si="42">SUM(L45:L46)</f>
        <v>0</v>
      </c>
      <c r="M44" s="815">
        <f t="shared" si="42"/>
        <v>0</v>
      </c>
      <c r="N44" s="815">
        <f t="shared" si="42"/>
        <v>0</v>
      </c>
      <c r="O44" s="815">
        <f t="shared" si="42"/>
        <v>0</v>
      </c>
      <c r="P44" s="815">
        <f t="shared" si="42"/>
        <v>1182</v>
      </c>
      <c r="Q44" s="803"/>
    </row>
    <row r="45" spans="2:17" ht="15.95" customHeight="1" x14ac:dyDescent="0.2">
      <c r="B45" s="1148"/>
      <c r="C45" s="903" t="s">
        <v>200</v>
      </c>
      <c r="D45" s="915">
        <v>82</v>
      </c>
      <c r="E45" s="19">
        <v>83</v>
      </c>
      <c r="F45" s="19">
        <v>89</v>
      </c>
      <c r="G45" s="22">
        <v>85</v>
      </c>
      <c r="H45" s="22">
        <v>98</v>
      </c>
      <c r="I45" s="100">
        <v>81</v>
      </c>
      <c r="J45" s="22">
        <v>89</v>
      </c>
      <c r="K45" s="22">
        <v>63</v>
      </c>
      <c r="N45" s="100"/>
      <c r="O45" s="100"/>
      <c r="P45" s="803">
        <f>SUM(D45:O45)</f>
        <v>670</v>
      </c>
      <c r="Q45" s="803"/>
    </row>
    <row r="46" spans="2:17" ht="15.95" customHeight="1" x14ac:dyDescent="0.2">
      <c r="C46" s="906" t="s">
        <v>201</v>
      </c>
      <c r="D46" s="915">
        <v>55</v>
      </c>
      <c r="E46" s="19">
        <v>51</v>
      </c>
      <c r="F46" s="19">
        <v>44</v>
      </c>
      <c r="G46" s="22">
        <v>65</v>
      </c>
      <c r="H46" s="22">
        <v>58</v>
      </c>
      <c r="I46" s="100">
        <v>90</v>
      </c>
      <c r="J46" s="22">
        <v>85</v>
      </c>
      <c r="K46" s="22">
        <v>64</v>
      </c>
      <c r="N46" s="100"/>
      <c r="O46" s="100"/>
      <c r="P46" s="803">
        <f>SUM(D46:O46)</f>
        <v>512</v>
      </c>
      <c r="Q46" s="803"/>
    </row>
    <row r="47" spans="2:17" x14ac:dyDescent="0.2">
      <c r="B47" s="1148" t="s">
        <v>107</v>
      </c>
      <c r="C47" s="850" t="s">
        <v>39</v>
      </c>
      <c r="D47" s="815">
        <f>SUM(D48:D49)</f>
        <v>86</v>
      </c>
      <c r="E47" s="815">
        <f t="shared" ref="E47:K47" si="43">SUM(E48:E49)</f>
        <v>135</v>
      </c>
      <c r="F47" s="815">
        <f t="shared" si="43"/>
        <v>81</v>
      </c>
      <c r="G47" s="815">
        <f t="shared" si="43"/>
        <v>97</v>
      </c>
      <c r="H47" s="815">
        <f t="shared" si="43"/>
        <v>59</v>
      </c>
      <c r="I47" s="815">
        <f t="shared" si="43"/>
        <v>90</v>
      </c>
      <c r="J47" s="815">
        <f t="shared" si="43"/>
        <v>96</v>
      </c>
      <c r="K47" s="815">
        <f t="shared" si="43"/>
        <v>94</v>
      </c>
      <c r="L47" s="815">
        <f t="shared" ref="L47:P47" si="44">SUM(L48:L49)</f>
        <v>0</v>
      </c>
      <c r="M47" s="815">
        <f t="shared" si="44"/>
        <v>0</v>
      </c>
      <c r="N47" s="815">
        <f t="shared" si="44"/>
        <v>0</v>
      </c>
      <c r="O47" s="815">
        <f t="shared" si="44"/>
        <v>0</v>
      </c>
      <c r="P47" s="815">
        <f t="shared" si="44"/>
        <v>738</v>
      </c>
      <c r="Q47" s="803"/>
    </row>
    <row r="48" spans="2:17" ht="15.95" customHeight="1" x14ac:dyDescent="0.2">
      <c r="B48" s="1148"/>
      <c r="C48" s="903" t="s">
        <v>200</v>
      </c>
      <c r="D48" s="915">
        <v>44</v>
      </c>
      <c r="E48" s="22">
        <v>76</v>
      </c>
      <c r="F48" s="22">
        <v>37</v>
      </c>
      <c r="G48" s="22">
        <v>48</v>
      </c>
      <c r="H48" s="100">
        <v>30</v>
      </c>
      <c r="I48" s="100">
        <v>47</v>
      </c>
      <c r="J48" s="100">
        <v>52</v>
      </c>
      <c r="K48" s="20">
        <v>44</v>
      </c>
      <c r="L48" s="100"/>
      <c r="M48" s="100"/>
      <c r="N48" s="100"/>
      <c r="O48" s="100"/>
      <c r="P48" s="803">
        <f>SUM(D48:O48)</f>
        <v>378</v>
      </c>
      <c r="Q48" s="803"/>
    </row>
    <row r="49" spans="2:17" ht="15.95" customHeight="1" thickBot="1" x14ac:dyDescent="0.25">
      <c r="B49" s="841"/>
      <c r="C49" s="916" t="s">
        <v>201</v>
      </c>
      <c r="D49" s="917">
        <v>42</v>
      </c>
      <c r="E49" s="128">
        <v>59</v>
      </c>
      <c r="F49" s="128">
        <v>44</v>
      </c>
      <c r="G49" s="121">
        <v>49</v>
      </c>
      <c r="H49" s="121">
        <v>29</v>
      </c>
      <c r="I49" s="121">
        <v>43</v>
      </c>
      <c r="J49" s="121">
        <v>44</v>
      </c>
      <c r="K49" s="128">
        <v>50</v>
      </c>
      <c r="L49" s="121"/>
      <c r="M49" s="121"/>
      <c r="N49" s="121"/>
      <c r="O49" s="121"/>
      <c r="P49" s="817">
        <f>SUM(D49:O49)</f>
        <v>360</v>
      </c>
      <c r="Q49" s="803"/>
    </row>
    <row r="50" spans="2:17" x14ac:dyDescent="0.2">
      <c r="B50" s="918"/>
      <c r="C50" s="918"/>
      <c r="D50" s="803"/>
      <c r="I50" s="100"/>
      <c r="L50" s="71" t="s">
        <v>9</v>
      </c>
      <c r="Q50" s="803"/>
    </row>
    <row r="51" spans="2:17" x14ac:dyDescent="0.2">
      <c r="D51" s="803"/>
    </row>
    <row r="52" spans="2:17" x14ac:dyDescent="0.2">
      <c r="D52" s="803"/>
    </row>
  </sheetData>
  <mergeCells count="16">
    <mergeCell ref="B38:B39"/>
    <mergeCell ref="B41:B42"/>
    <mergeCell ref="B44:B45"/>
    <mergeCell ref="B47:B48"/>
    <mergeCell ref="B17:B18"/>
    <mergeCell ref="B20:B21"/>
    <mergeCell ref="B23:B24"/>
    <mergeCell ref="B29:B30"/>
    <mergeCell ref="B32:B33"/>
    <mergeCell ref="B35:B36"/>
    <mergeCell ref="B12:B13"/>
    <mergeCell ref="B1:P1"/>
    <mergeCell ref="B2:O2"/>
    <mergeCell ref="B5:B6"/>
    <mergeCell ref="B8:B9"/>
    <mergeCell ref="B10:B11"/>
  </mergeCells>
  <hyperlinks>
    <hyperlink ref="L50" location="INDICE!C3" display="Volver al Indice"/>
    <hyperlink ref="B3" location="INDICE!C3" display="Volver al Indice"/>
  </hyperlinks>
  <printOptions horizontalCentered="1" verticalCentered="1"/>
  <pageMargins left="0" right="0" top="0" bottom="0" header="0.31496062992125984" footer="0.31496062992125984"/>
  <pageSetup scale="7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pageSetUpPr fitToPage="1"/>
  </sheetPr>
  <dimension ref="B2:Q54"/>
  <sheetViews>
    <sheetView zoomScale="90" zoomScaleNormal="90" zoomScalePageLayoutView="90" workbookViewId="0">
      <selection activeCell="B4" sqref="B4"/>
    </sheetView>
  </sheetViews>
  <sheetFormatPr baseColWidth="10" defaultColWidth="10.85546875" defaultRowHeight="15" x14ac:dyDescent="0.25"/>
  <cols>
    <col min="1" max="1" width="3.85546875" style="802" customWidth="1"/>
    <col min="2" max="2" width="34.42578125" style="802" customWidth="1"/>
    <col min="3" max="15" width="10.85546875" style="919"/>
    <col min="16" max="16" width="13.42578125" style="919" customWidth="1"/>
    <col min="17" max="16384" width="10.85546875" style="802"/>
  </cols>
  <sheetData>
    <row r="2" spans="2:17" ht="15.75" customHeight="1" x14ac:dyDescent="0.2">
      <c r="B2" s="1140" t="s">
        <v>206</v>
      </c>
      <c r="C2" s="1140"/>
      <c r="D2" s="1140"/>
      <c r="E2" s="1140"/>
      <c r="F2" s="1140"/>
      <c r="G2" s="1140"/>
      <c r="H2" s="1140"/>
      <c r="I2" s="1140"/>
      <c r="J2" s="1140"/>
      <c r="K2" s="1140"/>
      <c r="L2" s="1140"/>
      <c r="M2" s="1140"/>
      <c r="N2" s="1140"/>
      <c r="O2" s="1140"/>
      <c r="P2" s="1140"/>
    </row>
    <row r="3" spans="2:17" x14ac:dyDescent="0.25">
      <c r="B3" s="1151" t="s">
        <v>576</v>
      </c>
      <c r="C3" s="1151"/>
      <c r="D3" s="1151"/>
      <c r="E3" s="1151"/>
      <c r="F3" s="1151"/>
      <c r="G3" s="1151"/>
      <c r="H3" s="1151"/>
      <c r="I3" s="1151"/>
      <c r="J3" s="1151"/>
      <c r="K3" s="1151"/>
      <c r="L3" s="1151"/>
      <c r="M3" s="1151"/>
      <c r="N3" s="1151"/>
      <c r="O3" s="1151"/>
    </row>
    <row r="4" spans="2:17" x14ac:dyDescent="0.25">
      <c r="B4" s="200" t="s">
        <v>9</v>
      </c>
      <c r="C4" s="920"/>
      <c r="D4" s="920"/>
      <c r="E4" s="920"/>
      <c r="F4" s="920"/>
      <c r="G4" s="920"/>
      <c r="H4" s="920"/>
      <c r="I4" s="920"/>
      <c r="J4" s="920"/>
      <c r="K4" s="920"/>
      <c r="L4" s="920"/>
      <c r="M4" s="920"/>
      <c r="N4" s="920"/>
      <c r="O4" s="920"/>
      <c r="P4" s="920"/>
    </row>
    <row r="5" spans="2:17" ht="15.75" x14ac:dyDescent="0.25">
      <c r="B5" s="921" t="s">
        <v>807</v>
      </c>
      <c r="C5" s="922"/>
      <c r="D5" s="728" t="s">
        <v>172</v>
      </c>
      <c r="E5" s="728" t="s">
        <v>173</v>
      </c>
      <c r="F5" s="728" t="s">
        <v>174</v>
      </c>
      <c r="G5" s="728" t="s">
        <v>175</v>
      </c>
      <c r="H5" s="728" t="s">
        <v>176</v>
      </c>
      <c r="I5" s="728" t="s">
        <v>177</v>
      </c>
      <c r="J5" s="728" t="s">
        <v>178</v>
      </c>
      <c r="K5" s="728" t="s">
        <v>179</v>
      </c>
      <c r="L5" s="728" t="s">
        <v>180</v>
      </c>
      <c r="M5" s="728" t="s">
        <v>181</v>
      </c>
      <c r="N5" s="728" t="s">
        <v>182</v>
      </c>
      <c r="O5" s="728" t="s">
        <v>183</v>
      </c>
      <c r="P5" s="923" t="s">
        <v>34</v>
      </c>
    </row>
    <row r="6" spans="2:17" x14ac:dyDescent="0.25">
      <c r="B6" s="1152" t="s">
        <v>595</v>
      </c>
      <c r="C6" s="851"/>
      <c r="D6" s="851">
        <f>SUM(D7:D8)</f>
        <v>385741</v>
      </c>
      <c r="E6" s="40">
        <f t="shared" ref="E6:K6" si="0">SUM(E7:E8)</f>
        <v>352729</v>
      </c>
      <c r="F6" s="40">
        <f t="shared" si="0"/>
        <v>405201</v>
      </c>
      <c r="G6" s="40">
        <f t="shared" si="0"/>
        <v>379180</v>
      </c>
      <c r="H6" s="41">
        <f t="shared" si="0"/>
        <v>386060</v>
      </c>
      <c r="I6" s="41">
        <f t="shared" si="0"/>
        <v>387154</v>
      </c>
      <c r="J6" s="40">
        <f t="shared" si="0"/>
        <v>384717</v>
      </c>
      <c r="K6" s="40">
        <f t="shared" si="0"/>
        <v>379219</v>
      </c>
      <c r="L6" s="40">
        <f t="shared" ref="L6:P6" si="1">SUM(L7:L8)</f>
        <v>0</v>
      </c>
      <c r="M6" s="40">
        <f t="shared" si="1"/>
        <v>0</v>
      </c>
      <c r="N6" s="40">
        <f t="shared" si="1"/>
        <v>0</v>
      </c>
      <c r="O6" s="40">
        <f t="shared" si="1"/>
        <v>0</v>
      </c>
      <c r="P6" s="851">
        <f t="shared" si="1"/>
        <v>3060001</v>
      </c>
      <c r="Q6" s="803"/>
    </row>
    <row r="7" spans="2:17" x14ac:dyDescent="0.25">
      <c r="B7" s="1153"/>
      <c r="C7" s="924" t="s">
        <v>200</v>
      </c>
      <c r="D7" s="851">
        <f>+D9+D11+D13</f>
        <v>275077</v>
      </c>
      <c r="E7" s="40">
        <f t="shared" ref="E7:K7" si="2">+E9+E11+E13</f>
        <v>255288</v>
      </c>
      <c r="F7" s="40">
        <f t="shared" si="2"/>
        <v>289301</v>
      </c>
      <c r="G7" s="40">
        <f t="shared" si="2"/>
        <v>272220</v>
      </c>
      <c r="H7" s="41">
        <f t="shared" si="2"/>
        <v>277742</v>
      </c>
      <c r="I7" s="41">
        <f t="shared" si="2"/>
        <v>277773</v>
      </c>
      <c r="J7" s="40">
        <f t="shared" si="2"/>
        <v>277843</v>
      </c>
      <c r="K7" s="40">
        <f t="shared" si="2"/>
        <v>271268</v>
      </c>
      <c r="L7" s="40">
        <f t="shared" ref="L7:P7" si="3">+L9+L11+L13</f>
        <v>0</v>
      </c>
      <c r="M7" s="40">
        <f t="shared" si="3"/>
        <v>0</v>
      </c>
      <c r="N7" s="40">
        <f t="shared" si="3"/>
        <v>0</v>
      </c>
      <c r="O7" s="40">
        <f t="shared" si="3"/>
        <v>0</v>
      </c>
      <c r="P7" s="851">
        <f t="shared" si="3"/>
        <v>2196512</v>
      </c>
      <c r="Q7" s="803"/>
    </row>
    <row r="8" spans="2:17" ht="15.75" x14ac:dyDescent="0.25">
      <c r="B8" s="886"/>
      <c r="C8" s="925" t="s">
        <v>201</v>
      </c>
      <c r="D8" s="905">
        <f>D10+D12+D14</f>
        <v>110664</v>
      </c>
      <c r="E8" s="199">
        <f t="shared" ref="E8:K8" si="4">+E17+E29</f>
        <v>97441</v>
      </c>
      <c r="F8" s="199">
        <f t="shared" si="4"/>
        <v>115900</v>
      </c>
      <c r="G8" s="199">
        <f t="shared" si="4"/>
        <v>106960</v>
      </c>
      <c r="H8" s="201">
        <f t="shared" si="4"/>
        <v>108318</v>
      </c>
      <c r="I8" s="201">
        <f t="shared" si="4"/>
        <v>109381</v>
      </c>
      <c r="J8" s="199">
        <f t="shared" si="4"/>
        <v>106874</v>
      </c>
      <c r="K8" s="199">
        <f t="shared" si="4"/>
        <v>107951</v>
      </c>
      <c r="L8" s="199">
        <f t="shared" ref="L8:P8" si="5">+L17+L29</f>
        <v>0</v>
      </c>
      <c r="M8" s="199">
        <f t="shared" si="5"/>
        <v>0</v>
      </c>
      <c r="N8" s="199">
        <f t="shared" si="5"/>
        <v>0</v>
      </c>
      <c r="O8" s="199">
        <f t="shared" si="5"/>
        <v>0</v>
      </c>
      <c r="P8" s="905">
        <f t="shared" si="5"/>
        <v>863489</v>
      </c>
      <c r="Q8" s="803"/>
    </row>
    <row r="9" spans="2:17" x14ac:dyDescent="0.25">
      <c r="B9" s="1149" t="s">
        <v>105</v>
      </c>
      <c r="C9" s="924" t="s">
        <v>200</v>
      </c>
      <c r="D9" s="851">
        <f>+D19+D31</f>
        <v>115332</v>
      </c>
      <c r="E9" s="40">
        <f t="shared" ref="E9:K10" si="6">+E19+E31</f>
        <v>104360</v>
      </c>
      <c r="F9" s="40">
        <f t="shared" si="6"/>
        <v>119441</v>
      </c>
      <c r="G9" s="40">
        <f t="shared" si="6"/>
        <v>113369</v>
      </c>
      <c r="H9" s="41">
        <f t="shared" si="6"/>
        <v>117619</v>
      </c>
      <c r="I9" s="41">
        <f t="shared" si="6"/>
        <v>116895</v>
      </c>
      <c r="J9" s="40">
        <f t="shared" si="6"/>
        <v>118448</v>
      </c>
      <c r="K9" s="40">
        <f t="shared" si="6"/>
        <v>114695</v>
      </c>
      <c r="L9" s="40">
        <f t="shared" ref="L9:P10" si="7">+L19+L31</f>
        <v>0</v>
      </c>
      <c r="M9" s="40">
        <f t="shared" si="7"/>
        <v>0</v>
      </c>
      <c r="N9" s="40">
        <f t="shared" si="7"/>
        <v>0</v>
      </c>
      <c r="O9" s="40">
        <f t="shared" si="7"/>
        <v>0</v>
      </c>
      <c r="P9" s="851">
        <f t="shared" si="7"/>
        <v>920159</v>
      </c>
      <c r="Q9" s="803"/>
    </row>
    <row r="10" spans="2:17" ht="12.75" customHeight="1" x14ac:dyDescent="0.25">
      <c r="B10" s="1154"/>
      <c r="C10" s="926" t="s">
        <v>201</v>
      </c>
      <c r="D10" s="851">
        <f>+D20+D32</f>
        <v>59353</v>
      </c>
      <c r="E10" s="40">
        <f t="shared" si="6"/>
        <v>50730</v>
      </c>
      <c r="F10" s="40">
        <f t="shared" si="6"/>
        <v>60965</v>
      </c>
      <c r="G10" s="40">
        <f t="shared" si="6"/>
        <v>57177</v>
      </c>
      <c r="H10" s="41">
        <f t="shared" si="6"/>
        <v>57490</v>
      </c>
      <c r="I10" s="41">
        <f t="shared" si="6"/>
        <v>57879</v>
      </c>
      <c r="J10" s="40">
        <f t="shared" si="6"/>
        <v>56918</v>
      </c>
      <c r="K10" s="40">
        <f t="shared" si="6"/>
        <v>58011</v>
      </c>
      <c r="L10" s="40">
        <f t="shared" si="7"/>
        <v>0</v>
      </c>
      <c r="M10" s="40">
        <f t="shared" si="7"/>
        <v>0</v>
      </c>
      <c r="N10" s="40">
        <f t="shared" si="7"/>
        <v>0</v>
      </c>
      <c r="O10" s="40">
        <f t="shared" si="7"/>
        <v>0</v>
      </c>
      <c r="P10" s="851">
        <f t="shared" si="7"/>
        <v>458523</v>
      </c>
      <c r="Q10" s="803"/>
    </row>
    <row r="11" spans="2:17" x14ac:dyDescent="0.25">
      <c r="B11" s="1149" t="s">
        <v>106</v>
      </c>
      <c r="C11" s="924" t="s">
        <v>200</v>
      </c>
      <c r="D11" s="851">
        <f>+D22+D34</f>
        <v>119677</v>
      </c>
      <c r="E11" s="40">
        <f t="shared" ref="E11:K12" si="8">+E22+E34</f>
        <v>115306</v>
      </c>
      <c r="F11" s="40">
        <f t="shared" si="8"/>
        <v>129764</v>
      </c>
      <c r="G11" s="40">
        <f t="shared" si="8"/>
        <v>121686</v>
      </c>
      <c r="H11" s="41">
        <f t="shared" si="8"/>
        <v>122997</v>
      </c>
      <c r="I11" s="41">
        <f t="shared" si="8"/>
        <v>123807</v>
      </c>
      <c r="J11" s="40">
        <f t="shared" si="8"/>
        <v>123563</v>
      </c>
      <c r="K11" s="40">
        <f t="shared" si="8"/>
        <v>123064</v>
      </c>
      <c r="L11" s="40">
        <f t="shared" ref="L11:P12" si="9">+L22+L34</f>
        <v>0</v>
      </c>
      <c r="M11" s="40">
        <f t="shared" si="9"/>
        <v>0</v>
      </c>
      <c r="N11" s="40">
        <f t="shared" si="9"/>
        <v>0</v>
      </c>
      <c r="O11" s="40">
        <f t="shared" si="9"/>
        <v>0</v>
      </c>
      <c r="P11" s="851">
        <f t="shared" si="9"/>
        <v>979864</v>
      </c>
      <c r="Q11" s="803"/>
    </row>
    <row r="12" spans="2:17" ht="15" customHeight="1" x14ac:dyDescent="0.25">
      <c r="B12" s="1154"/>
      <c r="C12" s="926" t="s">
        <v>201</v>
      </c>
      <c r="D12" s="851">
        <f>+D23+D35</f>
        <v>36836</v>
      </c>
      <c r="E12" s="40">
        <f t="shared" si="8"/>
        <v>33852</v>
      </c>
      <c r="F12" s="40">
        <f t="shared" si="8"/>
        <v>39019</v>
      </c>
      <c r="G12" s="40">
        <f t="shared" si="8"/>
        <v>35293</v>
      </c>
      <c r="H12" s="41">
        <f t="shared" si="8"/>
        <v>36296</v>
      </c>
      <c r="I12" s="41">
        <f t="shared" si="8"/>
        <v>37903</v>
      </c>
      <c r="J12" s="40">
        <f t="shared" si="8"/>
        <v>37479</v>
      </c>
      <c r="K12" s="40">
        <f t="shared" si="8"/>
        <v>37489</v>
      </c>
      <c r="L12" s="40">
        <f t="shared" si="9"/>
        <v>0</v>
      </c>
      <c r="M12" s="40">
        <f t="shared" si="9"/>
        <v>0</v>
      </c>
      <c r="N12" s="40">
        <f t="shared" si="9"/>
        <v>0</v>
      </c>
      <c r="O12" s="40">
        <f t="shared" si="9"/>
        <v>0</v>
      </c>
      <c r="P12" s="851">
        <f t="shared" si="9"/>
        <v>294167</v>
      </c>
      <c r="Q12" s="803"/>
    </row>
    <row r="13" spans="2:17" x14ac:dyDescent="0.25">
      <c r="B13" s="1149" t="s">
        <v>107</v>
      </c>
      <c r="C13" s="924" t="s">
        <v>200</v>
      </c>
      <c r="D13" s="851">
        <f>+D25+D37</f>
        <v>40068</v>
      </c>
      <c r="E13" s="40">
        <f t="shared" ref="E13:K14" si="10">+E25+E37</f>
        <v>35622</v>
      </c>
      <c r="F13" s="40">
        <f t="shared" si="10"/>
        <v>40096</v>
      </c>
      <c r="G13" s="40">
        <f t="shared" si="10"/>
        <v>37165</v>
      </c>
      <c r="H13" s="41">
        <f t="shared" si="10"/>
        <v>37126</v>
      </c>
      <c r="I13" s="41">
        <f t="shared" si="10"/>
        <v>37071</v>
      </c>
      <c r="J13" s="40">
        <f t="shared" si="10"/>
        <v>35832</v>
      </c>
      <c r="K13" s="40">
        <f t="shared" si="10"/>
        <v>33509</v>
      </c>
      <c r="L13" s="40">
        <f t="shared" ref="L13:P14" si="11">+L25+L37</f>
        <v>0</v>
      </c>
      <c r="M13" s="40">
        <f t="shared" si="11"/>
        <v>0</v>
      </c>
      <c r="N13" s="40">
        <f t="shared" si="11"/>
        <v>0</v>
      </c>
      <c r="O13" s="40">
        <f t="shared" si="11"/>
        <v>0</v>
      </c>
      <c r="P13" s="851">
        <f t="shared" si="11"/>
        <v>296489</v>
      </c>
      <c r="Q13" s="803"/>
    </row>
    <row r="14" spans="2:17" ht="12.75" customHeight="1" x14ac:dyDescent="0.25">
      <c r="B14" s="1150"/>
      <c r="C14" s="925" t="s">
        <v>201</v>
      </c>
      <c r="D14" s="905">
        <f>+D26+D38</f>
        <v>14475</v>
      </c>
      <c r="E14" s="199">
        <f t="shared" si="10"/>
        <v>12859</v>
      </c>
      <c r="F14" s="199">
        <f t="shared" si="10"/>
        <v>15916</v>
      </c>
      <c r="G14" s="199">
        <f t="shared" si="10"/>
        <v>14490</v>
      </c>
      <c r="H14" s="199">
        <f t="shared" si="10"/>
        <v>14532</v>
      </c>
      <c r="I14" s="199">
        <f t="shared" si="10"/>
        <v>13599</v>
      </c>
      <c r="J14" s="199">
        <f t="shared" si="10"/>
        <v>12477</v>
      </c>
      <c r="K14" s="199">
        <f t="shared" si="10"/>
        <v>12451</v>
      </c>
      <c r="L14" s="199">
        <f t="shared" si="11"/>
        <v>0</v>
      </c>
      <c r="M14" s="199">
        <f t="shared" si="11"/>
        <v>0</v>
      </c>
      <c r="N14" s="199">
        <f t="shared" si="11"/>
        <v>0</v>
      </c>
      <c r="O14" s="199">
        <f t="shared" si="11"/>
        <v>0</v>
      </c>
      <c r="P14" s="905">
        <f>+P26+P38</f>
        <v>110799</v>
      </c>
      <c r="Q14" s="803"/>
    </row>
    <row r="15" spans="2:17" x14ac:dyDescent="0.25">
      <c r="B15" s="1152" t="s">
        <v>207</v>
      </c>
      <c r="C15" s="927" t="s">
        <v>39</v>
      </c>
      <c r="D15" s="851">
        <f>SUM(D16:D17)</f>
        <v>287848</v>
      </c>
      <c r="E15" s="40">
        <f t="shared" ref="E15:K15" si="12">SUM(E16:E17)</f>
        <v>265673</v>
      </c>
      <c r="F15" s="40">
        <f t="shared" si="12"/>
        <v>303425</v>
      </c>
      <c r="G15" s="40">
        <f t="shared" si="12"/>
        <v>281636</v>
      </c>
      <c r="H15" s="41">
        <f t="shared" si="12"/>
        <v>287411</v>
      </c>
      <c r="I15" s="41">
        <f t="shared" si="12"/>
        <v>287333</v>
      </c>
      <c r="J15" s="40">
        <f t="shared" si="12"/>
        <v>285991</v>
      </c>
      <c r="K15" s="40">
        <f t="shared" si="12"/>
        <v>282260</v>
      </c>
      <c r="L15" s="40">
        <f t="shared" ref="L15:P15" si="13">SUM(L16:L17)</f>
        <v>0</v>
      </c>
      <c r="M15" s="40">
        <f t="shared" si="13"/>
        <v>0</v>
      </c>
      <c r="N15" s="40">
        <f t="shared" si="13"/>
        <v>0</v>
      </c>
      <c r="O15" s="40">
        <f t="shared" si="13"/>
        <v>0</v>
      </c>
      <c r="P15" s="851">
        <f t="shared" si="13"/>
        <v>2281577</v>
      </c>
      <c r="Q15" s="803"/>
    </row>
    <row r="16" spans="2:17" x14ac:dyDescent="0.25">
      <c r="B16" s="1156"/>
      <c r="C16" s="924" t="s">
        <v>200</v>
      </c>
      <c r="D16" s="851">
        <f>+D19+D22+D25</f>
        <v>217256</v>
      </c>
      <c r="E16" s="40">
        <f t="shared" ref="E16:K17" si="14">+E19+E22+E25</f>
        <v>203180</v>
      </c>
      <c r="F16" s="40">
        <f t="shared" si="14"/>
        <v>229724</v>
      </c>
      <c r="G16" s="40">
        <f t="shared" si="14"/>
        <v>214585</v>
      </c>
      <c r="H16" s="41">
        <f t="shared" si="14"/>
        <v>218715</v>
      </c>
      <c r="I16" s="41">
        <f t="shared" si="14"/>
        <v>218812</v>
      </c>
      <c r="J16" s="40">
        <f t="shared" si="14"/>
        <v>219960</v>
      </c>
      <c r="K16" s="40">
        <f t="shared" si="14"/>
        <v>214731</v>
      </c>
      <c r="L16" s="40">
        <f t="shared" ref="L16:P17" si="15">+L19+L22+L25</f>
        <v>0</v>
      </c>
      <c r="M16" s="40">
        <f t="shared" si="15"/>
        <v>0</v>
      </c>
      <c r="N16" s="40">
        <f t="shared" si="15"/>
        <v>0</v>
      </c>
      <c r="O16" s="40">
        <f t="shared" si="15"/>
        <v>0</v>
      </c>
      <c r="P16" s="851">
        <f t="shared" si="15"/>
        <v>1736963</v>
      </c>
      <c r="Q16" s="803"/>
    </row>
    <row r="17" spans="2:17" ht="15.75" x14ac:dyDescent="0.25">
      <c r="B17" s="928"/>
      <c r="C17" s="925" t="s">
        <v>201</v>
      </c>
      <c r="D17" s="905">
        <f>+D20+D23+D26</f>
        <v>70592</v>
      </c>
      <c r="E17" s="199">
        <f t="shared" si="14"/>
        <v>62493</v>
      </c>
      <c r="F17" s="199">
        <f t="shared" si="14"/>
        <v>73701</v>
      </c>
      <c r="G17" s="199">
        <f t="shared" si="14"/>
        <v>67051</v>
      </c>
      <c r="H17" s="201">
        <f t="shared" si="14"/>
        <v>68696</v>
      </c>
      <c r="I17" s="201">
        <f t="shared" si="14"/>
        <v>68521</v>
      </c>
      <c r="J17" s="199">
        <f t="shared" si="14"/>
        <v>66031</v>
      </c>
      <c r="K17" s="199">
        <f t="shared" si="14"/>
        <v>67529</v>
      </c>
      <c r="L17" s="199">
        <f t="shared" si="15"/>
        <v>0</v>
      </c>
      <c r="M17" s="199">
        <f t="shared" si="15"/>
        <v>0</v>
      </c>
      <c r="N17" s="199">
        <f t="shared" si="15"/>
        <v>0</v>
      </c>
      <c r="O17" s="199">
        <f t="shared" si="15"/>
        <v>0</v>
      </c>
      <c r="P17" s="905">
        <f t="shared" si="15"/>
        <v>544614</v>
      </c>
      <c r="Q17" s="803"/>
    </row>
    <row r="18" spans="2:17" ht="12.75" customHeight="1" x14ac:dyDescent="0.25">
      <c r="B18" s="1155" t="s">
        <v>105</v>
      </c>
      <c r="C18" s="927" t="s">
        <v>39</v>
      </c>
      <c r="D18" s="851">
        <f>SUM(D19:D20)</f>
        <v>130747</v>
      </c>
      <c r="E18" s="40">
        <f t="shared" ref="E18:K18" si="16">SUM(E19:E20)</f>
        <v>116803</v>
      </c>
      <c r="F18" s="40">
        <f t="shared" si="16"/>
        <v>134776</v>
      </c>
      <c r="G18" s="40">
        <f t="shared" si="16"/>
        <v>126576</v>
      </c>
      <c r="H18" s="41">
        <f t="shared" si="16"/>
        <v>129428</v>
      </c>
      <c r="I18" s="40">
        <f t="shared" si="16"/>
        <v>128199</v>
      </c>
      <c r="J18" s="40">
        <f t="shared" si="16"/>
        <v>128235</v>
      </c>
      <c r="K18" s="40">
        <f t="shared" si="16"/>
        <v>125650</v>
      </c>
      <c r="L18" s="40">
        <f t="shared" ref="L18:P18" si="17">SUM(L19:L20)</f>
        <v>0</v>
      </c>
      <c r="M18" s="40">
        <f t="shared" si="17"/>
        <v>0</v>
      </c>
      <c r="N18" s="40">
        <f t="shared" si="17"/>
        <v>0</v>
      </c>
      <c r="O18" s="40">
        <f t="shared" si="17"/>
        <v>0</v>
      </c>
      <c r="P18" s="851">
        <f t="shared" si="17"/>
        <v>1020414</v>
      </c>
      <c r="Q18" s="803"/>
    </row>
    <row r="19" spans="2:17" ht="12.75" customHeight="1" x14ac:dyDescent="0.25">
      <c r="B19" s="1155"/>
      <c r="C19" s="924" t="s">
        <v>200</v>
      </c>
      <c r="D19" s="929">
        <v>91198</v>
      </c>
      <c r="E19" s="42">
        <v>83025</v>
      </c>
      <c r="F19" s="42">
        <v>94606</v>
      </c>
      <c r="G19" s="42">
        <v>89476</v>
      </c>
      <c r="H19" s="42">
        <v>92395</v>
      </c>
      <c r="I19" s="45">
        <v>91281</v>
      </c>
      <c r="J19" s="45">
        <v>92764</v>
      </c>
      <c r="K19" s="45">
        <v>88959</v>
      </c>
      <c r="L19" s="45"/>
      <c r="M19" s="45"/>
      <c r="N19" s="45"/>
      <c r="O19" s="45"/>
      <c r="P19" s="929">
        <f>SUM(D19:O19)</f>
        <v>723704</v>
      </c>
      <c r="Q19" s="803"/>
    </row>
    <row r="20" spans="2:17" ht="15.75" x14ac:dyDescent="0.25">
      <c r="B20" s="930"/>
      <c r="C20" s="926" t="s">
        <v>201</v>
      </c>
      <c r="D20" s="929">
        <v>39549</v>
      </c>
      <c r="E20" s="42">
        <v>33778</v>
      </c>
      <c r="F20" s="42">
        <v>40170</v>
      </c>
      <c r="G20" s="42">
        <v>37100</v>
      </c>
      <c r="H20" s="42">
        <v>37033</v>
      </c>
      <c r="I20" s="45">
        <v>36918</v>
      </c>
      <c r="J20" s="45">
        <v>35471</v>
      </c>
      <c r="K20" s="45">
        <v>36691</v>
      </c>
      <c r="L20" s="45"/>
      <c r="M20" s="45"/>
      <c r="N20" s="45"/>
      <c r="O20" s="45"/>
      <c r="P20" s="929">
        <f>SUM(D20:O20)</f>
        <v>296710</v>
      </c>
      <c r="Q20" s="803"/>
    </row>
    <row r="21" spans="2:17" ht="12.75" customHeight="1" x14ac:dyDescent="0.25">
      <c r="B21" s="1155" t="s">
        <v>106</v>
      </c>
      <c r="C21" s="927" t="s">
        <v>39</v>
      </c>
      <c r="D21" s="851">
        <f>SUM(D22:D23)</f>
        <v>115719</v>
      </c>
      <c r="E21" s="40">
        <f t="shared" ref="E21:K21" si="18">SUM(E22:E23)</f>
        <v>111702</v>
      </c>
      <c r="F21" s="40">
        <f t="shared" si="18"/>
        <v>125776</v>
      </c>
      <c r="G21" s="40">
        <f t="shared" si="18"/>
        <v>115425</v>
      </c>
      <c r="H21" s="41">
        <f t="shared" si="18"/>
        <v>117878</v>
      </c>
      <c r="I21" s="40">
        <f t="shared" si="18"/>
        <v>119703</v>
      </c>
      <c r="J21" s="40">
        <f t="shared" si="18"/>
        <v>119010</v>
      </c>
      <c r="K21" s="40">
        <f t="shared" si="18"/>
        <v>119636</v>
      </c>
      <c r="L21" s="40">
        <f t="shared" ref="L21:P21" si="19">SUM(L22:L23)</f>
        <v>0</v>
      </c>
      <c r="M21" s="40">
        <f t="shared" si="19"/>
        <v>0</v>
      </c>
      <c r="N21" s="40">
        <f t="shared" si="19"/>
        <v>0</v>
      </c>
      <c r="O21" s="40">
        <f t="shared" si="19"/>
        <v>0</v>
      </c>
      <c r="P21" s="851">
        <f t="shared" si="19"/>
        <v>944849</v>
      </c>
      <c r="Q21" s="803"/>
    </row>
    <row r="22" spans="2:17" ht="12.75" customHeight="1" x14ac:dyDescent="0.25">
      <c r="B22" s="1155"/>
      <c r="C22" s="924" t="s">
        <v>200</v>
      </c>
      <c r="D22" s="929">
        <v>93499</v>
      </c>
      <c r="E22" s="42">
        <v>91037</v>
      </c>
      <c r="F22" s="45">
        <v>102472</v>
      </c>
      <c r="G22" s="45">
        <v>94988</v>
      </c>
      <c r="H22" s="42">
        <v>95953</v>
      </c>
      <c r="I22" s="45">
        <v>96670</v>
      </c>
      <c r="J22" s="45">
        <v>96483</v>
      </c>
      <c r="K22" s="45">
        <v>97005</v>
      </c>
      <c r="L22" s="45"/>
      <c r="M22" s="45"/>
      <c r="N22" s="45"/>
      <c r="O22" s="45"/>
      <c r="P22" s="929">
        <f>SUM(D22:O22)</f>
        <v>768107</v>
      </c>
      <c r="Q22" s="803"/>
    </row>
    <row r="23" spans="2:17" ht="15.75" x14ac:dyDescent="0.25">
      <c r="B23" s="930"/>
      <c r="C23" s="926" t="s">
        <v>201</v>
      </c>
      <c r="D23" s="929">
        <v>22220</v>
      </c>
      <c r="E23" s="42">
        <v>20665</v>
      </c>
      <c r="F23" s="45">
        <v>23304</v>
      </c>
      <c r="G23" s="45">
        <v>20437</v>
      </c>
      <c r="H23" s="42">
        <v>21925</v>
      </c>
      <c r="I23" s="45">
        <v>23033</v>
      </c>
      <c r="J23" s="45">
        <v>22527</v>
      </c>
      <c r="K23" s="45">
        <v>22631</v>
      </c>
      <c r="L23" s="45"/>
      <c r="M23" s="45"/>
      <c r="N23" s="45"/>
      <c r="O23" s="45"/>
      <c r="P23" s="929">
        <f>SUM(D23:O23)</f>
        <v>176742</v>
      </c>
      <c r="Q23" s="803"/>
    </row>
    <row r="24" spans="2:17" ht="12.75" customHeight="1" x14ac:dyDescent="0.25">
      <c r="B24" s="1155" t="s">
        <v>107</v>
      </c>
      <c r="C24" s="927" t="s">
        <v>39</v>
      </c>
      <c r="D24" s="851">
        <f>SUM(D25:D26)</f>
        <v>41382</v>
      </c>
      <c r="E24" s="40">
        <f t="shared" ref="E24:K24" si="20">SUM(E25:E26)</f>
        <v>37168</v>
      </c>
      <c r="F24" s="40">
        <f t="shared" si="20"/>
        <v>42873</v>
      </c>
      <c r="G24" s="40">
        <f t="shared" si="20"/>
        <v>39635</v>
      </c>
      <c r="H24" s="41">
        <f t="shared" si="20"/>
        <v>40105</v>
      </c>
      <c r="I24" s="40">
        <f t="shared" si="20"/>
        <v>39431</v>
      </c>
      <c r="J24" s="40">
        <f t="shared" si="20"/>
        <v>38746</v>
      </c>
      <c r="K24" s="40">
        <f t="shared" si="20"/>
        <v>36974</v>
      </c>
      <c r="L24" s="40">
        <f t="shared" ref="L24:P24" si="21">SUM(L25:L26)</f>
        <v>0</v>
      </c>
      <c r="M24" s="40">
        <f t="shared" si="21"/>
        <v>0</v>
      </c>
      <c r="N24" s="40">
        <f t="shared" si="21"/>
        <v>0</v>
      </c>
      <c r="O24" s="40">
        <f t="shared" si="21"/>
        <v>0</v>
      </c>
      <c r="P24" s="851">
        <f t="shared" si="21"/>
        <v>316314</v>
      </c>
      <c r="Q24" s="803"/>
    </row>
    <row r="25" spans="2:17" ht="12.75" customHeight="1" x14ac:dyDescent="0.25">
      <c r="B25" s="1155"/>
      <c r="C25" s="924" t="s">
        <v>200</v>
      </c>
      <c r="D25" s="931">
        <v>32559</v>
      </c>
      <c r="E25" s="42">
        <v>29118</v>
      </c>
      <c r="F25" s="45">
        <v>32646</v>
      </c>
      <c r="G25" s="45">
        <v>30121</v>
      </c>
      <c r="H25" s="42">
        <v>30367</v>
      </c>
      <c r="I25" s="202">
        <v>30861</v>
      </c>
      <c r="J25" s="202">
        <v>30713</v>
      </c>
      <c r="K25" s="42">
        <v>28767</v>
      </c>
      <c r="L25" s="202"/>
      <c r="M25" s="45"/>
      <c r="N25" s="202"/>
      <c r="O25" s="202"/>
      <c r="P25" s="929">
        <f>SUM(D25:O25)</f>
        <v>245152</v>
      </c>
      <c r="Q25" s="803"/>
    </row>
    <row r="26" spans="2:17" ht="15.75" x14ac:dyDescent="0.25">
      <c r="B26" s="928"/>
      <c r="C26" s="925" t="s">
        <v>201</v>
      </c>
      <c r="D26" s="932">
        <v>8823</v>
      </c>
      <c r="E26" s="203">
        <v>8050</v>
      </c>
      <c r="F26" s="204">
        <v>10227</v>
      </c>
      <c r="G26" s="204">
        <v>9514</v>
      </c>
      <c r="H26" s="203">
        <v>9738</v>
      </c>
      <c r="I26" s="205">
        <v>8570</v>
      </c>
      <c r="J26" s="205">
        <v>8033</v>
      </c>
      <c r="K26" s="203">
        <v>8207</v>
      </c>
      <c r="L26" s="205"/>
      <c r="M26" s="204"/>
      <c r="N26" s="205"/>
      <c r="O26" s="205"/>
      <c r="P26" s="933">
        <f>SUM(D26:O26)</f>
        <v>71162</v>
      </c>
      <c r="Q26" s="803"/>
    </row>
    <row r="27" spans="2:17" x14ac:dyDescent="0.25">
      <c r="B27" s="1152" t="s">
        <v>208</v>
      </c>
      <c r="C27" s="927" t="s">
        <v>39</v>
      </c>
      <c r="D27" s="851">
        <f>SUM(D28:D29)</f>
        <v>97893</v>
      </c>
      <c r="E27" s="40">
        <f t="shared" ref="E27:K27" si="22">SUM(E28:E29)</f>
        <v>87056</v>
      </c>
      <c r="F27" s="40">
        <f t="shared" si="22"/>
        <v>101776</v>
      </c>
      <c r="G27" s="40">
        <f t="shared" si="22"/>
        <v>97544</v>
      </c>
      <c r="H27" s="41">
        <f t="shared" si="22"/>
        <v>98649</v>
      </c>
      <c r="I27" s="40">
        <f t="shared" si="22"/>
        <v>99821</v>
      </c>
      <c r="J27" s="40">
        <f t="shared" si="22"/>
        <v>98726</v>
      </c>
      <c r="K27" s="40">
        <f t="shared" si="22"/>
        <v>96959</v>
      </c>
      <c r="L27" s="40">
        <f t="shared" ref="L27:P27" si="23">SUM(L28:L29)</f>
        <v>0</v>
      </c>
      <c r="M27" s="40">
        <f t="shared" si="23"/>
        <v>0</v>
      </c>
      <c r="N27" s="40">
        <f t="shared" si="23"/>
        <v>0</v>
      </c>
      <c r="O27" s="40">
        <f t="shared" si="23"/>
        <v>0</v>
      </c>
      <c r="P27" s="851">
        <f t="shared" si="23"/>
        <v>778424</v>
      </c>
      <c r="Q27" s="803"/>
    </row>
    <row r="28" spans="2:17" x14ac:dyDescent="0.25">
      <c r="B28" s="1156"/>
      <c r="C28" s="924" t="s">
        <v>200</v>
      </c>
      <c r="D28" s="851">
        <f>+D31+D34+D37</f>
        <v>57821</v>
      </c>
      <c r="E28" s="40">
        <f t="shared" ref="E28:K29" si="24">+E31+E34+E37</f>
        <v>52108</v>
      </c>
      <c r="F28" s="40">
        <f t="shared" si="24"/>
        <v>59577</v>
      </c>
      <c r="G28" s="40">
        <f t="shared" si="24"/>
        <v>57635</v>
      </c>
      <c r="H28" s="41">
        <f t="shared" si="24"/>
        <v>59027</v>
      </c>
      <c r="I28" s="40">
        <f t="shared" si="24"/>
        <v>58961</v>
      </c>
      <c r="J28" s="40">
        <f t="shared" si="24"/>
        <v>57883</v>
      </c>
      <c r="K28" s="40">
        <f t="shared" si="24"/>
        <v>56537</v>
      </c>
      <c r="L28" s="40">
        <f t="shared" ref="L28:P29" si="25">+L31+L34+L37</f>
        <v>0</v>
      </c>
      <c r="M28" s="40">
        <f t="shared" si="25"/>
        <v>0</v>
      </c>
      <c r="N28" s="40">
        <f t="shared" si="25"/>
        <v>0</v>
      </c>
      <c r="O28" s="40">
        <f t="shared" si="25"/>
        <v>0</v>
      </c>
      <c r="P28" s="851">
        <f t="shared" si="25"/>
        <v>459549</v>
      </c>
      <c r="Q28" s="803"/>
    </row>
    <row r="29" spans="2:17" ht="15.75" x14ac:dyDescent="0.25">
      <c r="B29" s="886"/>
      <c r="C29" s="925" t="s">
        <v>201</v>
      </c>
      <c r="D29" s="905">
        <f>+D32+D35+D38</f>
        <v>40072</v>
      </c>
      <c r="E29" s="199">
        <f t="shared" si="24"/>
        <v>34948</v>
      </c>
      <c r="F29" s="199">
        <f t="shared" si="24"/>
        <v>42199</v>
      </c>
      <c r="G29" s="199">
        <f t="shared" si="24"/>
        <v>39909</v>
      </c>
      <c r="H29" s="201">
        <f t="shared" si="24"/>
        <v>39622</v>
      </c>
      <c r="I29" s="199">
        <f t="shared" si="24"/>
        <v>40860</v>
      </c>
      <c r="J29" s="199">
        <f t="shared" si="24"/>
        <v>40843</v>
      </c>
      <c r="K29" s="199">
        <f t="shared" si="24"/>
        <v>40422</v>
      </c>
      <c r="L29" s="199">
        <f t="shared" si="25"/>
        <v>0</v>
      </c>
      <c r="M29" s="199">
        <f t="shared" si="25"/>
        <v>0</v>
      </c>
      <c r="N29" s="199">
        <f t="shared" si="25"/>
        <v>0</v>
      </c>
      <c r="O29" s="199">
        <f t="shared" si="25"/>
        <v>0</v>
      </c>
      <c r="P29" s="905">
        <f t="shared" si="25"/>
        <v>318875</v>
      </c>
      <c r="Q29" s="803"/>
    </row>
    <row r="30" spans="2:17" ht="12.75" customHeight="1" x14ac:dyDescent="0.25">
      <c r="B30" s="1155" t="s">
        <v>105</v>
      </c>
      <c r="C30" s="927" t="s">
        <v>39</v>
      </c>
      <c r="D30" s="851">
        <f>SUM(D31:D32)</f>
        <v>43938</v>
      </c>
      <c r="E30" s="40">
        <f t="shared" ref="E30:K30" si="26">SUM(E31:E32)</f>
        <v>38287</v>
      </c>
      <c r="F30" s="40">
        <f t="shared" si="26"/>
        <v>45630</v>
      </c>
      <c r="G30" s="40">
        <f t="shared" si="26"/>
        <v>43970</v>
      </c>
      <c r="H30" s="41">
        <f t="shared" si="26"/>
        <v>45681</v>
      </c>
      <c r="I30" s="40">
        <f t="shared" si="26"/>
        <v>46575</v>
      </c>
      <c r="J30" s="40">
        <f t="shared" si="26"/>
        <v>47131</v>
      </c>
      <c r="K30" s="40">
        <f t="shared" si="26"/>
        <v>47056</v>
      </c>
      <c r="L30" s="40">
        <f t="shared" ref="L30:P30" si="27">SUM(L31:L32)</f>
        <v>0</v>
      </c>
      <c r="M30" s="40">
        <f t="shared" si="27"/>
        <v>0</v>
      </c>
      <c r="N30" s="40">
        <f t="shared" si="27"/>
        <v>0</v>
      </c>
      <c r="O30" s="40">
        <f t="shared" si="27"/>
        <v>0</v>
      </c>
      <c r="P30" s="851">
        <f t="shared" si="27"/>
        <v>358268</v>
      </c>
      <c r="Q30" s="803"/>
    </row>
    <row r="31" spans="2:17" ht="12.75" customHeight="1" x14ac:dyDescent="0.25">
      <c r="B31" s="1155"/>
      <c r="C31" s="924" t="s">
        <v>200</v>
      </c>
      <c r="D31" s="929">
        <v>24134</v>
      </c>
      <c r="E31" s="42">
        <v>21335</v>
      </c>
      <c r="F31" s="42">
        <v>24835</v>
      </c>
      <c r="G31" s="42">
        <v>23893</v>
      </c>
      <c r="H31" s="42">
        <v>25224</v>
      </c>
      <c r="I31" s="42">
        <v>25614</v>
      </c>
      <c r="J31" s="42">
        <v>25684</v>
      </c>
      <c r="K31" s="45">
        <v>25736</v>
      </c>
      <c r="L31" s="45"/>
      <c r="M31" s="45"/>
      <c r="N31" s="45"/>
      <c r="O31" s="45"/>
      <c r="P31" s="929">
        <f>SUM(D31:O31)</f>
        <v>196455</v>
      </c>
      <c r="Q31" s="803"/>
    </row>
    <row r="32" spans="2:17" ht="15.75" x14ac:dyDescent="0.25">
      <c r="B32" s="930"/>
      <c r="C32" s="926" t="s">
        <v>201</v>
      </c>
      <c r="D32" s="929">
        <v>19804</v>
      </c>
      <c r="E32" s="42">
        <v>16952</v>
      </c>
      <c r="F32" s="42">
        <v>20795</v>
      </c>
      <c r="G32" s="42">
        <v>20077</v>
      </c>
      <c r="H32" s="42">
        <v>20457</v>
      </c>
      <c r="I32" s="42">
        <v>20961</v>
      </c>
      <c r="J32" s="42">
        <v>21447</v>
      </c>
      <c r="K32" s="45">
        <v>21320</v>
      </c>
      <c r="L32" s="45"/>
      <c r="M32" s="45"/>
      <c r="N32" s="45"/>
      <c r="O32" s="45"/>
      <c r="P32" s="929">
        <f>SUM(D32:O32)</f>
        <v>161813</v>
      </c>
      <c r="Q32" s="803"/>
    </row>
    <row r="33" spans="2:17" ht="12.75" customHeight="1" x14ac:dyDescent="0.25">
      <c r="B33" s="1155" t="s">
        <v>106</v>
      </c>
      <c r="C33" s="927" t="s">
        <v>39</v>
      </c>
      <c r="D33" s="851">
        <f>SUM(D34:D35)</f>
        <v>40794</v>
      </c>
      <c r="E33" s="40">
        <f t="shared" ref="E33:K33" si="28">SUM(E34:E35)</f>
        <v>37456</v>
      </c>
      <c r="F33" s="40">
        <f t="shared" si="28"/>
        <v>43007</v>
      </c>
      <c r="G33" s="40">
        <f t="shared" si="28"/>
        <v>41554</v>
      </c>
      <c r="H33" s="41">
        <f t="shared" si="28"/>
        <v>41415</v>
      </c>
      <c r="I33" s="40">
        <f t="shared" si="28"/>
        <v>42007</v>
      </c>
      <c r="J33" s="40">
        <f t="shared" si="28"/>
        <v>42032</v>
      </c>
      <c r="K33" s="40">
        <f t="shared" si="28"/>
        <v>40917</v>
      </c>
      <c r="L33" s="40">
        <f t="shared" ref="L33:P33" si="29">SUM(L34:L35)</f>
        <v>0</v>
      </c>
      <c r="M33" s="40">
        <f t="shared" si="29"/>
        <v>0</v>
      </c>
      <c r="N33" s="40">
        <f t="shared" si="29"/>
        <v>0</v>
      </c>
      <c r="O33" s="40">
        <f t="shared" si="29"/>
        <v>0</v>
      </c>
      <c r="P33" s="851">
        <f t="shared" si="29"/>
        <v>329182</v>
      </c>
      <c r="Q33" s="803"/>
    </row>
    <row r="34" spans="2:17" ht="12.75" customHeight="1" x14ac:dyDescent="0.25">
      <c r="B34" s="1155"/>
      <c r="C34" s="924" t="s">
        <v>200</v>
      </c>
      <c r="D34" s="929">
        <v>26178</v>
      </c>
      <c r="E34" s="42">
        <v>24269</v>
      </c>
      <c r="F34" s="45">
        <v>27292</v>
      </c>
      <c r="G34" s="45">
        <v>26698</v>
      </c>
      <c r="H34" s="42">
        <v>27044</v>
      </c>
      <c r="I34" s="45">
        <v>27137</v>
      </c>
      <c r="J34" s="45">
        <v>27080</v>
      </c>
      <c r="K34" s="45">
        <v>26059</v>
      </c>
      <c r="L34" s="45"/>
      <c r="M34" s="45"/>
      <c r="N34" s="45"/>
      <c r="O34" s="45"/>
      <c r="P34" s="929">
        <f>SUM(D34:O34)</f>
        <v>211757</v>
      </c>
      <c r="Q34" s="803"/>
    </row>
    <row r="35" spans="2:17" ht="15.75" x14ac:dyDescent="0.25">
      <c r="B35" s="930"/>
      <c r="C35" s="926" t="s">
        <v>201</v>
      </c>
      <c r="D35" s="929">
        <v>14616</v>
      </c>
      <c r="E35" s="42">
        <v>13187</v>
      </c>
      <c r="F35" s="45">
        <v>15715</v>
      </c>
      <c r="G35" s="45">
        <v>14856</v>
      </c>
      <c r="H35" s="42">
        <v>14371</v>
      </c>
      <c r="I35" s="45">
        <v>14870</v>
      </c>
      <c r="J35" s="45">
        <v>14952</v>
      </c>
      <c r="K35" s="45">
        <v>14858</v>
      </c>
      <c r="L35" s="45"/>
      <c r="M35" s="45"/>
      <c r="N35" s="45"/>
      <c r="O35" s="45"/>
      <c r="P35" s="929">
        <f>SUM(D35:O35)</f>
        <v>117425</v>
      </c>
      <c r="Q35" s="803"/>
    </row>
    <row r="36" spans="2:17" ht="12.75" customHeight="1" x14ac:dyDescent="0.25">
      <c r="B36" s="1155" t="s">
        <v>107</v>
      </c>
      <c r="C36" s="927" t="s">
        <v>39</v>
      </c>
      <c r="D36" s="851">
        <f>SUM(D37:D38)</f>
        <v>13161</v>
      </c>
      <c r="E36" s="40">
        <f t="shared" ref="E36:K36" si="30">SUM(E37:E38)</f>
        <v>11313</v>
      </c>
      <c r="F36" s="40">
        <f t="shared" si="30"/>
        <v>13139</v>
      </c>
      <c r="G36" s="40">
        <f t="shared" si="30"/>
        <v>12020</v>
      </c>
      <c r="H36" s="41">
        <f t="shared" si="30"/>
        <v>11553</v>
      </c>
      <c r="I36" s="40">
        <f t="shared" si="30"/>
        <v>11239</v>
      </c>
      <c r="J36" s="40">
        <f t="shared" si="30"/>
        <v>9563</v>
      </c>
      <c r="K36" s="40">
        <f t="shared" si="30"/>
        <v>8986</v>
      </c>
      <c r="L36" s="40">
        <f t="shared" ref="L36:P36" si="31">SUM(L37:L38)</f>
        <v>0</v>
      </c>
      <c r="M36" s="40">
        <f t="shared" si="31"/>
        <v>0</v>
      </c>
      <c r="N36" s="40">
        <f t="shared" si="31"/>
        <v>0</v>
      </c>
      <c r="O36" s="40">
        <f t="shared" si="31"/>
        <v>0</v>
      </c>
      <c r="P36" s="851">
        <f t="shared" si="31"/>
        <v>90974</v>
      </c>
      <c r="Q36" s="803"/>
    </row>
    <row r="37" spans="2:17" ht="12.75" customHeight="1" x14ac:dyDescent="0.25">
      <c r="B37" s="1155"/>
      <c r="C37" s="924" t="s">
        <v>200</v>
      </c>
      <c r="D37" s="934">
        <v>7509</v>
      </c>
      <c r="E37" s="42">
        <v>6504</v>
      </c>
      <c r="F37" s="42">
        <v>7450</v>
      </c>
      <c r="G37" s="44">
        <v>7044</v>
      </c>
      <c r="H37" s="42">
        <v>6759</v>
      </c>
      <c r="I37" s="42">
        <v>6210</v>
      </c>
      <c r="J37" s="42">
        <v>5119</v>
      </c>
      <c r="K37" s="42">
        <v>4742</v>
      </c>
      <c r="L37" s="45"/>
      <c r="M37" s="45"/>
      <c r="N37" s="45"/>
      <c r="O37" s="45"/>
      <c r="P37" s="929">
        <f>SUM(D37:O37)</f>
        <v>51337</v>
      </c>
      <c r="Q37" s="803"/>
    </row>
    <row r="38" spans="2:17" ht="15.75" x14ac:dyDescent="0.25">
      <c r="B38" s="928"/>
      <c r="C38" s="925" t="s">
        <v>201</v>
      </c>
      <c r="D38" s="935">
        <v>5652</v>
      </c>
      <c r="E38" s="203">
        <v>4809</v>
      </c>
      <c r="F38" s="203">
        <v>5689</v>
      </c>
      <c r="G38" s="203">
        <v>4976</v>
      </c>
      <c r="H38" s="203">
        <v>4794</v>
      </c>
      <c r="I38" s="203">
        <v>5029</v>
      </c>
      <c r="J38" s="203">
        <v>4444</v>
      </c>
      <c r="K38" s="203">
        <v>4244</v>
      </c>
      <c r="L38" s="204"/>
      <c r="M38" s="204"/>
      <c r="N38" s="204"/>
      <c r="O38" s="204"/>
      <c r="P38" s="933">
        <f>SUM(D38:O38)</f>
        <v>39637</v>
      </c>
      <c r="Q38" s="803"/>
    </row>
    <row r="39" spans="2:17" x14ac:dyDescent="0.25">
      <c r="B39" s="1149" t="s">
        <v>209</v>
      </c>
      <c r="C39" s="936" t="s">
        <v>39</v>
      </c>
      <c r="D39" s="937">
        <f>SUM(D40:D41)</f>
        <v>24137</v>
      </c>
      <c r="E39" s="41">
        <f t="shared" ref="E39:K39" si="32">SUM(E40:E41)</f>
        <v>21285</v>
      </c>
      <c r="F39" s="41">
        <f t="shared" si="32"/>
        <v>22177</v>
      </c>
      <c r="G39" s="41">
        <f t="shared" si="32"/>
        <v>21443</v>
      </c>
      <c r="H39" s="206">
        <f t="shared" si="32"/>
        <v>21973</v>
      </c>
      <c r="I39" s="206">
        <f t="shared" si="32"/>
        <v>23860</v>
      </c>
      <c r="J39" s="206">
        <f t="shared" si="32"/>
        <v>24585</v>
      </c>
      <c r="K39" s="206">
        <f t="shared" si="32"/>
        <v>24070</v>
      </c>
      <c r="L39" s="41">
        <f t="shared" ref="L39:P39" si="33">SUM(L40:L41)</f>
        <v>0</v>
      </c>
      <c r="M39" s="206">
        <f t="shared" si="33"/>
        <v>0</v>
      </c>
      <c r="N39" s="206">
        <f t="shared" si="33"/>
        <v>0</v>
      </c>
      <c r="O39" s="206">
        <f t="shared" si="33"/>
        <v>0</v>
      </c>
      <c r="P39" s="937">
        <f t="shared" si="33"/>
        <v>183530</v>
      </c>
      <c r="Q39" s="803"/>
    </row>
    <row r="40" spans="2:17" x14ac:dyDescent="0.25">
      <c r="B40" s="1155"/>
      <c r="C40" s="924" t="s">
        <v>200</v>
      </c>
      <c r="D40" s="851">
        <f>+D43+D46+D49</f>
        <v>11389</v>
      </c>
      <c r="E40" s="40">
        <f t="shared" ref="E40:K41" si="34">+E43+E46+E49</f>
        <v>10746</v>
      </c>
      <c r="F40" s="40">
        <f t="shared" si="34"/>
        <v>11119</v>
      </c>
      <c r="G40" s="40">
        <f t="shared" si="34"/>
        <v>10395</v>
      </c>
      <c r="H40" s="41">
        <f t="shared" si="34"/>
        <v>9979</v>
      </c>
      <c r="I40" s="40">
        <f t="shared" si="34"/>
        <v>10142</v>
      </c>
      <c r="J40" s="40">
        <f t="shared" si="34"/>
        <v>10760</v>
      </c>
      <c r="K40" s="40">
        <f t="shared" si="34"/>
        <v>10496</v>
      </c>
      <c r="L40" s="40">
        <f t="shared" ref="L40:P41" si="35">+L43+L46+L49</f>
        <v>0</v>
      </c>
      <c r="M40" s="41">
        <f t="shared" si="35"/>
        <v>0</v>
      </c>
      <c r="N40" s="41">
        <f t="shared" si="35"/>
        <v>0</v>
      </c>
      <c r="O40" s="41">
        <f t="shared" si="35"/>
        <v>0</v>
      </c>
      <c r="P40" s="851">
        <f t="shared" si="35"/>
        <v>85026</v>
      </c>
      <c r="Q40" s="803"/>
    </row>
    <row r="41" spans="2:17" ht="15.75" x14ac:dyDescent="0.25">
      <c r="B41" s="928"/>
      <c r="C41" s="925" t="s">
        <v>201</v>
      </c>
      <c r="D41" s="905">
        <f>+D44+D47+D50</f>
        <v>12748</v>
      </c>
      <c r="E41" s="199">
        <f t="shared" si="34"/>
        <v>10539</v>
      </c>
      <c r="F41" s="199">
        <f t="shared" si="34"/>
        <v>11058</v>
      </c>
      <c r="G41" s="199">
        <f t="shared" si="34"/>
        <v>11048</v>
      </c>
      <c r="H41" s="201">
        <f t="shared" si="34"/>
        <v>11994</v>
      </c>
      <c r="I41" s="199">
        <f t="shared" si="34"/>
        <v>13718</v>
      </c>
      <c r="J41" s="199">
        <f t="shared" si="34"/>
        <v>13825</v>
      </c>
      <c r="K41" s="199">
        <f t="shared" si="34"/>
        <v>13574</v>
      </c>
      <c r="L41" s="199">
        <f t="shared" si="35"/>
        <v>0</v>
      </c>
      <c r="M41" s="201">
        <f t="shared" si="35"/>
        <v>0</v>
      </c>
      <c r="N41" s="201">
        <f t="shared" si="35"/>
        <v>0</v>
      </c>
      <c r="O41" s="201">
        <f t="shared" si="35"/>
        <v>0</v>
      </c>
      <c r="P41" s="905">
        <f t="shared" si="35"/>
        <v>98504</v>
      </c>
      <c r="Q41" s="803"/>
    </row>
    <row r="42" spans="2:17" x14ac:dyDescent="0.25">
      <c r="B42" s="1155" t="s">
        <v>105</v>
      </c>
      <c r="C42" s="927" t="s">
        <v>39</v>
      </c>
      <c r="D42" s="851">
        <f>SUM(D43:D44)</f>
        <v>15233</v>
      </c>
      <c r="E42" s="40">
        <f t="shared" ref="E42:K42" si="36">SUM(E43:E44)</f>
        <v>12306</v>
      </c>
      <c r="F42" s="40">
        <f t="shared" si="36"/>
        <v>13026</v>
      </c>
      <c r="G42" s="40">
        <f t="shared" si="36"/>
        <v>12350</v>
      </c>
      <c r="H42" s="41">
        <f t="shared" si="36"/>
        <v>13157</v>
      </c>
      <c r="I42" s="40">
        <f t="shared" si="36"/>
        <v>13734</v>
      </c>
      <c r="J42" s="40">
        <f t="shared" si="36"/>
        <v>13907</v>
      </c>
      <c r="K42" s="40">
        <f t="shared" si="36"/>
        <v>13152</v>
      </c>
      <c r="L42" s="40">
        <f t="shared" ref="L42:P42" si="37">SUM(L43:L44)</f>
        <v>0</v>
      </c>
      <c r="M42" s="40">
        <f t="shared" si="37"/>
        <v>0</v>
      </c>
      <c r="N42" s="40">
        <f t="shared" si="37"/>
        <v>0</v>
      </c>
      <c r="O42" s="40">
        <f t="shared" si="37"/>
        <v>0</v>
      </c>
      <c r="P42" s="851">
        <f t="shared" si="37"/>
        <v>106865</v>
      </c>
      <c r="Q42" s="803"/>
    </row>
    <row r="43" spans="2:17" ht="12.75" customHeight="1" x14ac:dyDescent="0.25">
      <c r="B43" s="1155"/>
      <c r="C43" s="924" t="s">
        <v>200</v>
      </c>
      <c r="D43" s="938">
        <v>5400</v>
      </c>
      <c r="E43" s="44">
        <v>4572</v>
      </c>
      <c r="F43" s="44">
        <v>4921</v>
      </c>
      <c r="G43" s="42">
        <v>4621</v>
      </c>
      <c r="H43" s="42">
        <v>4571</v>
      </c>
      <c r="I43" s="42">
        <v>4385</v>
      </c>
      <c r="J43" s="42">
        <v>4653</v>
      </c>
      <c r="K43" s="42">
        <v>4479</v>
      </c>
      <c r="L43" s="45"/>
      <c r="M43" s="42"/>
      <c r="N43" s="45"/>
      <c r="O43" s="45"/>
      <c r="P43" s="929">
        <f>SUM(D43:O43)</f>
        <v>37602</v>
      </c>
      <c r="Q43" s="803"/>
    </row>
    <row r="44" spans="2:17" ht="15.75" x14ac:dyDescent="0.25">
      <c r="B44" s="930"/>
      <c r="C44" s="926" t="s">
        <v>201</v>
      </c>
      <c r="D44" s="938">
        <v>9833</v>
      </c>
      <c r="E44" s="44">
        <v>7734</v>
      </c>
      <c r="F44" s="44">
        <v>8105</v>
      </c>
      <c r="G44" s="42">
        <v>7729</v>
      </c>
      <c r="H44" s="42">
        <v>8586</v>
      </c>
      <c r="I44" s="42">
        <v>9349</v>
      </c>
      <c r="J44" s="42">
        <v>9254</v>
      </c>
      <c r="K44" s="42">
        <v>8673</v>
      </c>
      <c r="L44" s="45"/>
      <c r="M44" s="42"/>
      <c r="N44" s="45"/>
      <c r="O44" s="45"/>
      <c r="P44" s="929">
        <f>SUM(D44:O44)</f>
        <v>69263</v>
      </c>
      <c r="Q44" s="803"/>
    </row>
    <row r="45" spans="2:17" ht="12.75" customHeight="1" x14ac:dyDescent="0.25">
      <c r="B45" s="1155" t="s">
        <v>106</v>
      </c>
      <c r="C45" s="927" t="s">
        <v>39</v>
      </c>
      <c r="D45" s="851">
        <f>SUM(D46:D47)</f>
        <v>7264</v>
      </c>
      <c r="E45" s="40">
        <f t="shared" ref="E45:K45" si="38">SUM(E46:E47)</f>
        <v>7091</v>
      </c>
      <c r="F45" s="40">
        <f t="shared" si="38"/>
        <v>7537</v>
      </c>
      <c r="G45" s="40">
        <f t="shared" si="38"/>
        <v>7597</v>
      </c>
      <c r="H45" s="41">
        <f t="shared" si="38"/>
        <v>7212</v>
      </c>
      <c r="I45" s="40">
        <f t="shared" si="38"/>
        <v>8092</v>
      </c>
      <c r="J45" s="40">
        <f t="shared" si="38"/>
        <v>8614</v>
      </c>
      <c r="K45" s="40">
        <f t="shared" si="38"/>
        <v>8689</v>
      </c>
      <c r="L45" s="40">
        <f t="shared" ref="L45:P45" si="39">SUM(L46:L47)</f>
        <v>0</v>
      </c>
      <c r="M45" s="40">
        <f t="shared" si="39"/>
        <v>0</v>
      </c>
      <c r="N45" s="40">
        <f t="shared" si="39"/>
        <v>0</v>
      </c>
      <c r="O45" s="40">
        <f t="shared" si="39"/>
        <v>0</v>
      </c>
      <c r="P45" s="851">
        <f t="shared" si="39"/>
        <v>62096</v>
      </c>
      <c r="Q45" s="803"/>
    </row>
    <row r="46" spans="2:17" ht="12.75" customHeight="1" x14ac:dyDescent="0.25">
      <c r="B46" s="1155"/>
      <c r="C46" s="924" t="s">
        <v>200</v>
      </c>
      <c r="D46" s="938">
        <v>5041</v>
      </c>
      <c r="E46" s="42">
        <v>5033</v>
      </c>
      <c r="F46" s="42">
        <v>5374</v>
      </c>
      <c r="G46" s="45">
        <v>5002</v>
      </c>
      <c r="H46" s="42">
        <v>4512</v>
      </c>
      <c r="I46" s="45">
        <v>4523</v>
      </c>
      <c r="J46" s="45">
        <v>4825</v>
      </c>
      <c r="K46" s="45">
        <v>4797</v>
      </c>
      <c r="L46" s="45"/>
      <c r="M46" s="45"/>
      <c r="N46" s="45"/>
      <c r="O46" s="45"/>
      <c r="P46" s="929">
        <f>SUM(D46:O46)</f>
        <v>39107</v>
      </c>
      <c r="Q46" s="803"/>
    </row>
    <row r="47" spans="2:17" ht="15.75" x14ac:dyDescent="0.25">
      <c r="B47" s="930"/>
      <c r="C47" s="926" t="s">
        <v>201</v>
      </c>
      <c r="D47" s="938">
        <v>2223</v>
      </c>
      <c r="E47" s="42">
        <v>2058</v>
      </c>
      <c r="F47" s="42">
        <v>2163</v>
      </c>
      <c r="G47" s="45">
        <v>2595</v>
      </c>
      <c r="H47" s="42">
        <v>2700</v>
      </c>
      <c r="I47" s="45">
        <v>3569</v>
      </c>
      <c r="J47" s="45">
        <v>3789</v>
      </c>
      <c r="K47" s="45">
        <v>3892</v>
      </c>
      <c r="L47" s="45"/>
      <c r="M47" s="45"/>
      <c r="N47" s="45"/>
      <c r="O47" s="45"/>
      <c r="P47" s="929">
        <f>SUM(D47:O47)</f>
        <v>22989</v>
      </c>
      <c r="Q47" s="803"/>
    </row>
    <row r="48" spans="2:17" ht="12.75" customHeight="1" x14ac:dyDescent="0.25">
      <c r="B48" s="1155" t="s">
        <v>107</v>
      </c>
      <c r="C48" s="927" t="s">
        <v>39</v>
      </c>
      <c r="D48" s="851">
        <f>SUM(D49:D50)</f>
        <v>1640</v>
      </c>
      <c r="E48" s="40">
        <f t="shared" ref="E48:K48" si="40">SUM(E49:E50)</f>
        <v>1888</v>
      </c>
      <c r="F48" s="40">
        <f t="shared" si="40"/>
        <v>1614</v>
      </c>
      <c r="G48" s="40">
        <f t="shared" si="40"/>
        <v>1496</v>
      </c>
      <c r="H48" s="41">
        <f t="shared" si="40"/>
        <v>1604</v>
      </c>
      <c r="I48" s="40">
        <f t="shared" si="40"/>
        <v>2034</v>
      </c>
      <c r="J48" s="40">
        <f t="shared" si="40"/>
        <v>2064</v>
      </c>
      <c r="K48" s="40">
        <f t="shared" si="40"/>
        <v>2229</v>
      </c>
      <c r="L48" s="40">
        <f t="shared" ref="L48:P48" si="41">SUM(L49:L50)</f>
        <v>0</v>
      </c>
      <c r="M48" s="40">
        <f t="shared" si="41"/>
        <v>0</v>
      </c>
      <c r="N48" s="40">
        <f t="shared" si="41"/>
        <v>0</v>
      </c>
      <c r="O48" s="40">
        <f t="shared" si="41"/>
        <v>0</v>
      </c>
      <c r="P48" s="851">
        <f t="shared" si="41"/>
        <v>14569</v>
      </c>
      <c r="Q48" s="803"/>
    </row>
    <row r="49" spans="2:17" ht="12.75" customHeight="1" x14ac:dyDescent="0.25">
      <c r="B49" s="1155"/>
      <c r="C49" s="924" t="s">
        <v>200</v>
      </c>
      <c r="D49" s="939">
        <v>948</v>
      </c>
      <c r="E49" s="45">
        <v>1141</v>
      </c>
      <c r="F49" s="45">
        <v>824</v>
      </c>
      <c r="G49" s="45">
        <v>772</v>
      </c>
      <c r="H49" s="42">
        <v>896</v>
      </c>
      <c r="I49" s="45">
        <v>1234</v>
      </c>
      <c r="J49" s="45">
        <v>1282</v>
      </c>
      <c r="K49" s="42">
        <v>1220</v>
      </c>
      <c r="L49" s="45"/>
      <c r="M49" s="45"/>
      <c r="N49" s="45"/>
      <c r="O49" s="45"/>
      <c r="P49" s="929">
        <f>SUM(D49:O49)</f>
        <v>8317</v>
      </c>
      <c r="Q49" s="803"/>
    </row>
    <row r="50" spans="2:17" ht="15.75" x14ac:dyDescent="0.25">
      <c r="B50" s="928"/>
      <c r="C50" s="925" t="s">
        <v>201</v>
      </c>
      <c r="D50" s="932">
        <v>692</v>
      </c>
      <c r="E50" s="203">
        <v>747</v>
      </c>
      <c r="F50" s="203">
        <v>790</v>
      </c>
      <c r="G50" s="204">
        <v>724</v>
      </c>
      <c r="H50" s="203">
        <v>708</v>
      </c>
      <c r="I50" s="204">
        <v>800</v>
      </c>
      <c r="J50" s="204">
        <v>782</v>
      </c>
      <c r="K50" s="203">
        <v>1009</v>
      </c>
      <c r="L50" s="204"/>
      <c r="M50" s="204"/>
      <c r="N50" s="204"/>
      <c r="O50" s="204"/>
      <c r="P50" s="933">
        <f>SUM(D50:O50)</f>
        <v>6252</v>
      </c>
      <c r="Q50" s="803"/>
    </row>
    <row r="52" spans="2:17" x14ac:dyDescent="0.25">
      <c r="B52" s="26" t="s">
        <v>9</v>
      </c>
      <c r="H52" s="43"/>
    </row>
    <row r="54" spans="2:17" x14ac:dyDescent="0.25">
      <c r="B54" s="940"/>
    </row>
  </sheetData>
  <mergeCells count="18">
    <mergeCell ref="B48:B49"/>
    <mergeCell ref="B15:B16"/>
    <mergeCell ref="B18:B19"/>
    <mergeCell ref="B21:B22"/>
    <mergeCell ref="B24:B25"/>
    <mergeCell ref="B27:B28"/>
    <mergeCell ref="B30:B31"/>
    <mergeCell ref="B33:B34"/>
    <mergeCell ref="B36:B37"/>
    <mergeCell ref="B39:B40"/>
    <mergeCell ref="B42:B43"/>
    <mergeCell ref="B45:B46"/>
    <mergeCell ref="B13:B14"/>
    <mergeCell ref="B2:P2"/>
    <mergeCell ref="B3:O3"/>
    <mergeCell ref="B6:B7"/>
    <mergeCell ref="B9:B10"/>
    <mergeCell ref="B11:B12"/>
  </mergeCells>
  <hyperlinks>
    <hyperlink ref="B4" location="INDICE!C3" display="Volver al Indice"/>
    <hyperlink ref="B52" location="INDICE!C3" display="Volver al Indice"/>
  </hyperlinks>
  <pageMargins left="0.70866141732283472" right="0.70866141732283472" top="0.74803149606299213" bottom="0.74803149606299213" header="0.31496062992125984" footer="0.31496062992125984"/>
  <pageSetup scale="61"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pageSetUpPr fitToPage="1"/>
  </sheetPr>
  <dimension ref="B2:BB81"/>
  <sheetViews>
    <sheetView zoomScale="80" zoomScaleNormal="80" zoomScalePageLayoutView="80" workbookViewId="0">
      <selection activeCell="B4" sqref="B4"/>
    </sheetView>
  </sheetViews>
  <sheetFormatPr baseColWidth="10" defaultColWidth="10.85546875" defaultRowHeight="15" x14ac:dyDescent="0.25"/>
  <cols>
    <col min="1" max="1" width="3.85546875" style="802" customWidth="1"/>
    <col min="2" max="2" width="56.28515625" style="802" bestFit="1" customWidth="1"/>
    <col min="3" max="15" width="10.85546875" style="919"/>
    <col min="16" max="16" width="13.42578125" style="919" customWidth="1"/>
    <col min="17" max="16384" width="10.85546875" style="802"/>
  </cols>
  <sheetData>
    <row r="2" spans="2:54" ht="15.75" x14ac:dyDescent="0.25">
      <c r="B2" s="1157" t="s">
        <v>638</v>
      </c>
      <c r="C2" s="1157"/>
      <c r="D2" s="1157"/>
      <c r="E2" s="1157"/>
      <c r="F2" s="1157"/>
      <c r="G2" s="1157"/>
      <c r="H2" s="1157"/>
      <c r="I2" s="1157"/>
      <c r="J2" s="1157"/>
      <c r="K2" s="1157"/>
      <c r="L2" s="1157"/>
      <c r="M2" s="1157"/>
      <c r="N2" s="1157"/>
      <c r="O2" s="1157"/>
    </row>
    <row r="3" spans="2:54" x14ac:dyDescent="0.25">
      <c r="B3" s="1151" t="s">
        <v>576</v>
      </c>
      <c r="C3" s="1151"/>
      <c r="D3" s="1151"/>
      <c r="E3" s="1151"/>
      <c r="F3" s="1151"/>
      <c r="G3" s="1151"/>
      <c r="H3" s="1151"/>
      <c r="I3" s="1151"/>
      <c r="J3" s="1151"/>
      <c r="K3" s="1151"/>
      <c r="L3" s="1151"/>
      <c r="M3" s="1151"/>
      <c r="N3" s="1151"/>
      <c r="O3" s="1151"/>
    </row>
    <row r="4" spans="2:54" ht="15.75" thickBot="1" x14ac:dyDescent="0.3">
      <c r="B4" s="129" t="s">
        <v>9</v>
      </c>
      <c r="C4" s="941"/>
      <c r="D4" s="941"/>
      <c r="E4" s="941"/>
      <c r="F4" s="941"/>
      <c r="G4" s="941"/>
      <c r="H4" s="941"/>
      <c r="I4" s="941"/>
      <c r="J4" s="941"/>
      <c r="K4" s="941"/>
      <c r="L4" s="941"/>
      <c r="M4" s="941"/>
      <c r="N4" s="941"/>
      <c r="O4" s="941"/>
      <c r="P4" s="941"/>
      <c r="Q4" s="841"/>
      <c r="R4" s="841"/>
      <c r="S4" s="841"/>
      <c r="T4" s="841"/>
      <c r="U4" s="841"/>
      <c r="V4" s="841"/>
      <c r="W4" s="841"/>
      <c r="X4" s="841"/>
      <c r="Y4" s="841"/>
      <c r="Z4" s="841"/>
      <c r="AA4" s="841"/>
      <c r="AB4" s="841"/>
      <c r="AC4" s="841"/>
      <c r="AD4" s="841"/>
      <c r="AE4" s="841"/>
      <c r="AF4" s="841"/>
      <c r="AG4" s="841"/>
      <c r="AH4" s="841"/>
      <c r="AI4" s="841"/>
      <c r="AJ4" s="841"/>
      <c r="AK4" s="841"/>
      <c r="AL4" s="841"/>
      <c r="AM4" s="841"/>
      <c r="AN4" s="841"/>
      <c r="AO4" s="841"/>
      <c r="AP4" s="841"/>
      <c r="AQ4" s="841"/>
      <c r="AR4" s="841"/>
      <c r="AS4" s="841"/>
      <c r="AT4" s="841"/>
      <c r="AU4" s="841"/>
      <c r="AV4" s="841"/>
      <c r="AW4" s="841"/>
      <c r="AX4" s="841"/>
      <c r="AY4" s="841"/>
      <c r="AZ4" s="841"/>
      <c r="BA4" s="841"/>
      <c r="BB4" s="841"/>
    </row>
    <row r="5" spans="2:54" x14ac:dyDescent="0.2">
      <c r="B5" s="942" t="s">
        <v>614</v>
      </c>
      <c r="C5" s="1158" t="s">
        <v>172</v>
      </c>
      <c r="D5" s="1159"/>
      <c r="E5" s="1159"/>
      <c r="F5" s="1159"/>
      <c r="G5" s="1158" t="s">
        <v>173</v>
      </c>
      <c r="H5" s="1159"/>
      <c r="I5" s="1159"/>
      <c r="J5" s="1159"/>
      <c r="K5" s="1158" t="s">
        <v>174</v>
      </c>
      <c r="L5" s="1159"/>
      <c r="M5" s="1159"/>
      <c r="N5" s="1160"/>
      <c r="O5" s="1159" t="s">
        <v>175</v>
      </c>
      <c r="P5" s="1159"/>
      <c r="Q5" s="1159"/>
      <c r="R5" s="1160"/>
      <c r="S5" s="1159" t="s">
        <v>176</v>
      </c>
      <c r="T5" s="1159"/>
      <c r="U5" s="1159"/>
      <c r="V5" s="1160"/>
      <c r="W5" s="1159" t="s">
        <v>177</v>
      </c>
      <c r="X5" s="1159"/>
      <c r="Y5" s="1159"/>
      <c r="Z5" s="1160"/>
      <c r="AA5" s="1159" t="s">
        <v>178</v>
      </c>
      <c r="AB5" s="1159"/>
      <c r="AC5" s="1159"/>
      <c r="AD5" s="1160"/>
      <c r="AE5" s="1159" t="s">
        <v>179</v>
      </c>
      <c r="AF5" s="1159"/>
      <c r="AG5" s="1159"/>
      <c r="AH5" s="1160"/>
      <c r="AI5" s="1159" t="s">
        <v>180</v>
      </c>
      <c r="AJ5" s="1159"/>
      <c r="AK5" s="1159"/>
      <c r="AL5" s="1160"/>
      <c r="AM5" s="1159" t="s">
        <v>181</v>
      </c>
      <c r="AN5" s="1159"/>
      <c r="AO5" s="1159"/>
      <c r="AP5" s="1160"/>
      <c r="AQ5" s="1159" t="s">
        <v>182</v>
      </c>
      <c r="AR5" s="1159"/>
      <c r="AS5" s="1159"/>
      <c r="AT5" s="1160"/>
      <c r="AU5" s="1158" t="s">
        <v>183</v>
      </c>
      <c r="AV5" s="1159"/>
      <c r="AW5" s="1159"/>
      <c r="AX5" s="1160"/>
      <c r="AY5" s="1159" t="s">
        <v>634</v>
      </c>
      <c r="AZ5" s="1159"/>
      <c r="BA5" s="1159"/>
      <c r="BB5" s="1160"/>
    </row>
    <row r="6" spans="2:54" ht="15" customHeight="1" x14ac:dyDescent="0.2">
      <c r="B6" s="943"/>
      <c r="C6" s="944" t="s">
        <v>34</v>
      </c>
      <c r="D6" s="446" t="s">
        <v>615</v>
      </c>
      <c r="E6" s="446" t="s">
        <v>616</v>
      </c>
      <c r="F6" s="446" t="s">
        <v>37</v>
      </c>
      <c r="G6" s="944" t="s">
        <v>34</v>
      </c>
      <c r="H6" s="446" t="s">
        <v>615</v>
      </c>
      <c r="I6" s="446" t="s">
        <v>616</v>
      </c>
      <c r="J6" s="446" t="s">
        <v>37</v>
      </c>
      <c r="K6" s="944" t="s">
        <v>34</v>
      </c>
      <c r="L6" s="446" t="s">
        <v>615</v>
      </c>
      <c r="M6" s="446" t="s">
        <v>616</v>
      </c>
      <c r="N6" s="447" t="s">
        <v>37</v>
      </c>
      <c r="O6" s="945" t="s">
        <v>34</v>
      </c>
      <c r="P6" s="446" t="s">
        <v>615</v>
      </c>
      <c r="Q6" s="446" t="s">
        <v>616</v>
      </c>
      <c r="R6" s="447" t="s">
        <v>37</v>
      </c>
      <c r="S6" s="945" t="s">
        <v>34</v>
      </c>
      <c r="T6" s="446" t="s">
        <v>615</v>
      </c>
      <c r="U6" s="446" t="s">
        <v>616</v>
      </c>
      <c r="V6" s="447" t="s">
        <v>37</v>
      </c>
      <c r="W6" s="945" t="s">
        <v>34</v>
      </c>
      <c r="X6" s="446" t="s">
        <v>615</v>
      </c>
      <c r="Y6" s="446" t="s">
        <v>616</v>
      </c>
      <c r="Z6" s="447" t="s">
        <v>37</v>
      </c>
      <c r="AA6" s="945" t="s">
        <v>34</v>
      </c>
      <c r="AB6" s="446" t="s">
        <v>615</v>
      </c>
      <c r="AC6" s="446" t="s">
        <v>616</v>
      </c>
      <c r="AD6" s="447" t="s">
        <v>37</v>
      </c>
      <c r="AE6" s="945" t="s">
        <v>34</v>
      </c>
      <c r="AF6" s="446" t="s">
        <v>615</v>
      </c>
      <c r="AG6" s="446" t="s">
        <v>616</v>
      </c>
      <c r="AH6" s="447" t="s">
        <v>37</v>
      </c>
      <c r="AI6" s="945" t="s">
        <v>34</v>
      </c>
      <c r="AJ6" s="446" t="s">
        <v>615</v>
      </c>
      <c r="AK6" s="446" t="s">
        <v>616</v>
      </c>
      <c r="AL6" s="447" t="s">
        <v>37</v>
      </c>
      <c r="AM6" s="945" t="s">
        <v>34</v>
      </c>
      <c r="AN6" s="446" t="s">
        <v>615</v>
      </c>
      <c r="AO6" s="446" t="s">
        <v>616</v>
      </c>
      <c r="AP6" s="447" t="s">
        <v>37</v>
      </c>
      <c r="AQ6" s="945" t="s">
        <v>34</v>
      </c>
      <c r="AR6" s="446" t="s">
        <v>615</v>
      </c>
      <c r="AS6" s="446" t="s">
        <v>616</v>
      </c>
      <c r="AT6" s="447" t="s">
        <v>37</v>
      </c>
      <c r="AU6" s="944" t="s">
        <v>34</v>
      </c>
      <c r="AV6" s="446" t="s">
        <v>615</v>
      </c>
      <c r="AW6" s="446" t="s">
        <v>616</v>
      </c>
      <c r="AX6" s="447" t="s">
        <v>37</v>
      </c>
      <c r="AY6" s="945" t="s">
        <v>34</v>
      </c>
      <c r="AZ6" s="446" t="s">
        <v>615</v>
      </c>
      <c r="BA6" s="446" t="s">
        <v>616</v>
      </c>
      <c r="BB6" s="447" t="s">
        <v>37</v>
      </c>
    </row>
    <row r="7" spans="2:54" ht="15" customHeight="1" x14ac:dyDescent="0.25">
      <c r="B7" s="857" t="s">
        <v>635</v>
      </c>
      <c r="C7" s="871">
        <f>SUM(C8:C24)</f>
        <v>20574</v>
      </c>
      <c r="D7" s="870">
        <f t="shared" ref="D7:AH7" si="0">SUM(D8:D24)</f>
        <v>9205</v>
      </c>
      <c r="E7" s="870">
        <f t="shared" si="0"/>
        <v>8252</v>
      </c>
      <c r="F7" s="870">
        <f t="shared" si="0"/>
        <v>3117</v>
      </c>
      <c r="G7" s="871">
        <f t="shared" si="0"/>
        <v>17860</v>
      </c>
      <c r="H7" s="168">
        <f t="shared" si="0"/>
        <v>7525</v>
      </c>
      <c r="I7" s="168">
        <f t="shared" si="0"/>
        <v>7611</v>
      </c>
      <c r="J7" s="168">
        <f t="shared" si="0"/>
        <v>2724</v>
      </c>
      <c r="K7" s="871">
        <f t="shared" si="0"/>
        <v>22101</v>
      </c>
      <c r="L7" s="168">
        <f t="shared" si="0"/>
        <v>9371</v>
      </c>
      <c r="M7" s="168">
        <f t="shared" si="0"/>
        <v>9085</v>
      </c>
      <c r="N7" s="441">
        <f t="shared" si="0"/>
        <v>3645</v>
      </c>
      <c r="O7" s="870">
        <f t="shared" si="0"/>
        <v>19937</v>
      </c>
      <c r="P7" s="168">
        <f t="shared" si="0"/>
        <v>8540</v>
      </c>
      <c r="Q7" s="168">
        <f t="shared" si="0"/>
        <v>8152</v>
      </c>
      <c r="R7" s="441">
        <f t="shared" si="0"/>
        <v>3245</v>
      </c>
      <c r="S7" s="870">
        <f t="shared" si="0"/>
        <v>19793</v>
      </c>
      <c r="T7" s="168">
        <f t="shared" si="0"/>
        <v>8539</v>
      </c>
      <c r="U7" s="168">
        <f t="shared" si="0"/>
        <v>8038</v>
      </c>
      <c r="V7" s="441">
        <f t="shared" si="0"/>
        <v>3216</v>
      </c>
      <c r="W7" s="870">
        <f t="shared" si="0"/>
        <v>20011</v>
      </c>
      <c r="X7" s="168">
        <f t="shared" si="0"/>
        <v>8433</v>
      </c>
      <c r="Y7" s="168">
        <f t="shared" si="0"/>
        <v>8565</v>
      </c>
      <c r="Z7" s="441">
        <f t="shared" si="0"/>
        <v>3013</v>
      </c>
      <c r="AA7" s="870">
        <f t="shared" si="0"/>
        <v>18976</v>
      </c>
      <c r="AB7" s="168">
        <f t="shared" si="0"/>
        <v>7983</v>
      </c>
      <c r="AC7" s="168">
        <f t="shared" si="0"/>
        <v>8168</v>
      </c>
      <c r="AD7" s="441">
        <f t="shared" si="0"/>
        <v>2825</v>
      </c>
      <c r="AE7" s="870">
        <f t="shared" si="0"/>
        <v>18870</v>
      </c>
      <c r="AF7" s="168">
        <f t="shared" si="0"/>
        <v>7922</v>
      </c>
      <c r="AG7" s="168">
        <f t="shared" si="0"/>
        <v>8186</v>
      </c>
      <c r="AH7" s="441">
        <f t="shared" si="0"/>
        <v>2762</v>
      </c>
      <c r="AI7" s="870">
        <f t="shared" ref="AI7:BB7" si="1">SUM(AI8:AI24)</f>
        <v>0</v>
      </c>
      <c r="AJ7" s="168">
        <f t="shared" si="1"/>
        <v>0</v>
      </c>
      <c r="AK7" s="168">
        <f t="shared" si="1"/>
        <v>0</v>
      </c>
      <c r="AL7" s="441">
        <f t="shared" si="1"/>
        <v>0</v>
      </c>
      <c r="AM7" s="870">
        <f t="shared" si="1"/>
        <v>0</v>
      </c>
      <c r="AN7" s="168">
        <f t="shared" si="1"/>
        <v>0</v>
      </c>
      <c r="AO7" s="168">
        <f t="shared" si="1"/>
        <v>0</v>
      </c>
      <c r="AP7" s="441">
        <f t="shared" si="1"/>
        <v>0</v>
      </c>
      <c r="AQ7" s="870">
        <f t="shared" si="1"/>
        <v>0</v>
      </c>
      <c r="AR7" s="168">
        <f t="shared" si="1"/>
        <v>0</v>
      </c>
      <c r="AS7" s="168">
        <f t="shared" si="1"/>
        <v>0</v>
      </c>
      <c r="AT7" s="441">
        <f t="shared" si="1"/>
        <v>0</v>
      </c>
      <c r="AU7" s="871">
        <f t="shared" si="1"/>
        <v>0</v>
      </c>
      <c r="AV7" s="168">
        <f t="shared" si="1"/>
        <v>0</v>
      </c>
      <c r="AW7" s="168">
        <f t="shared" si="1"/>
        <v>0</v>
      </c>
      <c r="AX7" s="441">
        <f t="shared" si="1"/>
        <v>0</v>
      </c>
      <c r="AY7" s="870">
        <f t="shared" si="1"/>
        <v>158122</v>
      </c>
      <c r="AZ7" s="168">
        <f t="shared" si="1"/>
        <v>67518</v>
      </c>
      <c r="BA7" s="168">
        <f t="shared" si="1"/>
        <v>66057</v>
      </c>
      <c r="BB7" s="441">
        <f t="shared" si="1"/>
        <v>24547</v>
      </c>
    </row>
    <row r="8" spans="2:54" ht="12.75" x14ac:dyDescent="0.2">
      <c r="B8" s="903" t="s">
        <v>617</v>
      </c>
      <c r="C8" s="946">
        <f>SUM(D8:F8)</f>
        <v>1827</v>
      </c>
      <c r="D8" s="119">
        <v>1019</v>
      </c>
      <c r="E8" s="119">
        <v>567</v>
      </c>
      <c r="F8" s="119">
        <v>241</v>
      </c>
      <c r="G8" s="946">
        <f>SUM(H8:J8)</f>
        <v>1614</v>
      </c>
      <c r="H8" s="119">
        <v>851</v>
      </c>
      <c r="I8" s="119">
        <v>561</v>
      </c>
      <c r="J8" s="119">
        <v>202</v>
      </c>
      <c r="K8" s="946">
        <f>SUM(L8:N8)</f>
        <v>1686</v>
      </c>
      <c r="L8" s="119">
        <f>L26+L44</f>
        <v>906</v>
      </c>
      <c r="M8" s="119">
        <f t="shared" ref="M8:N8" si="2">M26+M44</f>
        <v>525</v>
      </c>
      <c r="N8" s="208">
        <f t="shared" si="2"/>
        <v>255</v>
      </c>
      <c r="O8" s="947">
        <f>SUM(P8:R8)</f>
        <v>1385</v>
      </c>
      <c r="P8" s="119">
        <f>P26+P44</f>
        <v>703</v>
      </c>
      <c r="Q8" s="119">
        <f t="shared" ref="Q8:R8" si="3">Q26+Q44</f>
        <v>468</v>
      </c>
      <c r="R8" s="208">
        <f t="shared" si="3"/>
        <v>214</v>
      </c>
      <c r="S8" s="947">
        <f>SUM(T8:V8)</f>
        <v>1162</v>
      </c>
      <c r="T8" s="119">
        <f>T26+T44</f>
        <v>597</v>
      </c>
      <c r="U8" s="119">
        <f t="shared" ref="U8:V8" si="4">U26+U44</f>
        <v>400</v>
      </c>
      <c r="V8" s="208">
        <f t="shared" si="4"/>
        <v>165</v>
      </c>
      <c r="W8" s="947">
        <f>SUM(X8:Z8)</f>
        <v>1222</v>
      </c>
      <c r="X8" s="119">
        <f>X26+X44</f>
        <v>615</v>
      </c>
      <c r="Y8" s="119">
        <f t="shared" ref="Y8:Z8" si="5">Y26+Y44</f>
        <v>444</v>
      </c>
      <c r="Z8" s="208">
        <f t="shared" si="5"/>
        <v>163</v>
      </c>
      <c r="AA8" s="947">
        <f>SUM(AB8:AD8)</f>
        <v>1302</v>
      </c>
      <c r="AB8" s="119">
        <f>AB26+AB44</f>
        <v>663</v>
      </c>
      <c r="AC8" s="119">
        <f t="shared" ref="AC8:AD8" si="6">AC26+AC44</f>
        <v>450</v>
      </c>
      <c r="AD8" s="208">
        <f t="shared" si="6"/>
        <v>189</v>
      </c>
      <c r="AE8" s="947">
        <f>SUM(AF8:AH8)</f>
        <v>1192</v>
      </c>
      <c r="AF8" s="119">
        <f>AF26+AF44</f>
        <v>593</v>
      </c>
      <c r="AG8" s="119">
        <f t="shared" ref="AG8:AH8" si="7">AG26+AG44</f>
        <v>448</v>
      </c>
      <c r="AH8" s="208">
        <f t="shared" si="7"/>
        <v>151</v>
      </c>
      <c r="AI8" s="947">
        <f>SUM(AJ8:AL8)</f>
        <v>0</v>
      </c>
      <c r="AJ8" s="119"/>
      <c r="AK8" s="119"/>
      <c r="AL8" s="208"/>
      <c r="AM8" s="947">
        <f>SUM(AN8:AP8)</f>
        <v>0</v>
      </c>
      <c r="AN8" s="119"/>
      <c r="AO8" s="119"/>
      <c r="AP8" s="208"/>
      <c r="AQ8" s="947">
        <f>SUM(AR8:AT8)</f>
        <v>0</v>
      </c>
      <c r="AR8" s="119"/>
      <c r="AS8" s="119"/>
      <c r="AT8" s="208"/>
      <c r="AU8" s="946">
        <f>SUM(AV8:AX8)</f>
        <v>0</v>
      </c>
      <c r="AV8" s="119"/>
      <c r="AW8" s="119"/>
      <c r="AX8" s="208"/>
      <c r="AY8" s="947">
        <f>SUM(AZ8:BB8)</f>
        <v>11390</v>
      </c>
      <c r="AZ8" s="119">
        <f>D8+H8+L8+P8+T8+X8+AB8+AF8+AJ8+AN8+AR8+AV8</f>
        <v>5947</v>
      </c>
      <c r="BA8" s="119">
        <f t="shared" ref="BA8:BB23" si="8">E8+I8+M8+Q8+U8+Y8+AC8+AG8+AK8+AO8+AS8+AW8</f>
        <v>3863</v>
      </c>
      <c r="BB8" s="208">
        <f t="shared" si="8"/>
        <v>1580</v>
      </c>
    </row>
    <row r="9" spans="2:54" ht="15" customHeight="1" x14ac:dyDescent="0.2">
      <c r="B9" s="903" t="s">
        <v>618</v>
      </c>
      <c r="C9" s="946">
        <f t="shared" ref="C9:C24" si="9">SUM(D9:F9)</f>
        <v>218</v>
      </c>
      <c r="D9" s="119">
        <v>124</v>
      </c>
      <c r="E9" s="119">
        <v>76</v>
      </c>
      <c r="F9" s="119">
        <v>18</v>
      </c>
      <c r="G9" s="946">
        <f t="shared" ref="G9:G24" si="10">SUM(H9:J9)</f>
        <v>152</v>
      </c>
      <c r="H9" s="119">
        <v>79</v>
      </c>
      <c r="I9" s="119">
        <v>60</v>
      </c>
      <c r="J9" s="119">
        <v>13</v>
      </c>
      <c r="K9" s="946">
        <f t="shared" ref="K9:K24" si="11">SUM(L9:N9)</f>
        <v>217</v>
      </c>
      <c r="L9" s="119">
        <f t="shared" ref="L9:N24" si="12">L27+L45</f>
        <v>115</v>
      </c>
      <c r="M9" s="119">
        <f t="shared" si="12"/>
        <v>74</v>
      </c>
      <c r="N9" s="208">
        <f t="shared" si="12"/>
        <v>28</v>
      </c>
      <c r="O9" s="947">
        <f t="shared" ref="O9:O24" si="13">SUM(P9:R9)</f>
        <v>192</v>
      </c>
      <c r="P9" s="119">
        <f t="shared" ref="P9:R24" si="14">P27+P45</f>
        <v>108</v>
      </c>
      <c r="Q9" s="119">
        <f t="shared" si="14"/>
        <v>61</v>
      </c>
      <c r="R9" s="208">
        <f t="shared" si="14"/>
        <v>23</v>
      </c>
      <c r="S9" s="947">
        <f t="shared" ref="S9:S24" si="15">SUM(T9:V9)</f>
        <v>218</v>
      </c>
      <c r="T9" s="119">
        <f t="shared" ref="T9:V24" si="16">T27+T45</f>
        <v>112</v>
      </c>
      <c r="U9" s="119">
        <f t="shared" si="16"/>
        <v>82</v>
      </c>
      <c r="V9" s="208">
        <f t="shared" si="16"/>
        <v>24</v>
      </c>
      <c r="W9" s="947">
        <f t="shared" ref="W9:W24" si="17">SUM(X9:Z9)</f>
        <v>203</v>
      </c>
      <c r="X9" s="119">
        <f t="shared" ref="X9:Z24" si="18">X27+X45</f>
        <v>101</v>
      </c>
      <c r="Y9" s="119">
        <f t="shared" si="18"/>
        <v>73</v>
      </c>
      <c r="Z9" s="208">
        <f t="shared" si="18"/>
        <v>29</v>
      </c>
      <c r="AA9" s="947">
        <f t="shared" ref="AA9:AA24" si="19">SUM(AB9:AD9)</f>
        <v>205</v>
      </c>
      <c r="AB9" s="119">
        <f t="shared" ref="AB9:AD24" si="20">AB27+AB45</f>
        <v>111</v>
      </c>
      <c r="AC9" s="119">
        <f t="shared" si="20"/>
        <v>69</v>
      </c>
      <c r="AD9" s="208">
        <f t="shared" si="20"/>
        <v>25</v>
      </c>
      <c r="AE9" s="947">
        <f t="shared" ref="AE9:AE24" si="21">SUM(AF9:AH9)</f>
        <v>186</v>
      </c>
      <c r="AF9" s="119">
        <f t="shared" ref="AF9:AH24" si="22">AF27+AF45</f>
        <v>89</v>
      </c>
      <c r="AG9" s="119">
        <f t="shared" si="22"/>
        <v>59</v>
      </c>
      <c r="AH9" s="208">
        <f t="shared" si="22"/>
        <v>38</v>
      </c>
      <c r="AI9" s="947">
        <f t="shared" ref="AI9:AI24" si="23">SUM(AJ9:AL9)</f>
        <v>0</v>
      </c>
      <c r="AJ9" s="119"/>
      <c r="AK9" s="119"/>
      <c r="AL9" s="208"/>
      <c r="AM9" s="947">
        <f t="shared" ref="AM9:AM24" si="24">SUM(AN9:AP9)</f>
        <v>0</v>
      </c>
      <c r="AN9" s="119"/>
      <c r="AO9" s="119"/>
      <c r="AP9" s="208"/>
      <c r="AQ9" s="947">
        <f t="shared" ref="AQ9:AQ24" si="25">SUM(AR9:AT9)</f>
        <v>0</v>
      </c>
      <c r="AR9" s="119"/>
      <c r="AS9" s="119"/>
      <c r="AT9" s="208"/>
      <c r="AU9" s="946">
        <f t="shared" ref="AU9:AU24" si="26">SUM(AV9:AX9)</f>
        <v>0</v>
      </c>
      <c r="AV9" s="119"/>
      <c r="AW9" s="119"/>
      <c r="AX9" s="208"/>
      <c r="AY9" s="947">
        <f t="shared" ref="AY9:AY24" si="27">SUM(AZ9:BB9)</f>
        <v>1591</v>
      </c>
      <c r="AZ9" s="119">
        <f t="shared" ref="AZ9:BB24" si="28">D9+H9+L9+P9+T9+X9+AB9+AF9+AJ9+AN9+AR9+AV9</f>
        <v>839</v>
      </c>
      <c r="BA9" s="119">
        <f t="shared" si="8"/>
        <v>554</v>
      </c>
      <c r="BB9" s="208">
        <f t="shared" si="8"/>
        <v>198</v>
      </c>
    </row>
    <row r="10" spans="2:54" ht="12.75" customHeight="1" x14ac:dyDescent="0.2">
      <c r="B10" s="903" t="s">
        <v>619</v>
      </c>
      <c r="C10" s="946">
        <f t="shared" si="9"/>
        <v>95</v>
      </c>
      <c r="D10" s="119">
        <v>42</v>
      </c>
      <c r="E10" s="119">
        <v>45</v>
      </c>
      <c r="F10" s="119">
        <v>8</v>
      </c>
      <c r="G10" s="946">
        <f t="shared" si="10"/>
        <v>82</v>
      </c>
      <c r="H10" s="119">
        <v>47</v>
      </c>
      <c r="I10" s="119">
        <v>25</v>
      </c>
      <c r="J10" s="119">
        <v>10</v>
      </c>
      <c r="K10" s="946">
        <f t="shared" si="11"/>
        <v>87</v>
      </c>
      <c r="L10" s="119">
        <f t="shared" si="12"/>
        <v>27</v>
      </c>
      <c r="M10" s="119">
        <f t="shared" si="12"/>
        <v>50</v>
      </c>
      <c r="N10" s="208">
        <f t="shared" si="12"/>
        <v>10</v>
      </c>
      <c r="O10" s="947">
        <f t="shared" si="13"/>
        <v>82</v>
      </c>
      <c r="P10" s="119">
        <f t="shared" si="14"/>
        <v>44</v>
      </c>
      <c r="Q10" s="119">
        <f t="shared" si="14"/>
        <v>34</v>
      </c>
      <c r="R10" s="208">
        <f t="shared" si="14"/>
        <v>4</v>
      </c>
      <c r="S10" s="947">
        <f t="shared" si="15"/>
        <v>124</v>
      </c>
      <c r="T10" s="119">
        <f t="shared" si="16"/>
        <v>61</v>
      </c>
      <c r="U10" s="119">
        <f t="shared" si="16"/>
        <v>56</v>
      </c>
      <c r="V10" s="208">
        <f t="shared" si="16"/>
        <v>7</v>
      </c>
      <c r="W10" s="947">
        <f t="shared" si="17"/>
        <v>92</v>
      </c>
      <c r="X10" s="119">
        <f t="shared" si="18"/>
        <v>45</v>
      </c>
      <c r="Y10" s="119">
        <f t="shared" si="18"/>
        <v>44</v>
      </c>
      <c r="Z10" s="208">
        <f t="shared" si="18"/>
        <v>3</v>
      </c>
      <c r="AA10" s="947">
        <f t="shared" si="19"/>
        <v>92</v>
      </c>
      <c r="AB10" s="119">
        <f t="shared" si="20"/>
        <v>48</v>
      </c>
      <c r="AC10" s="119">
        <f t="shared" si="20"/>
        <v>35</v>
      </c>
      <c r="AD10" s="208">
        <f t="shared" si="20"/>
        <v>9</v>
      </c>
      <c r="AE10" s="947">
        <f t="shared" si="21"/>
        <v>77</v>
      </c>
      <c r="AF10" s="119">
        <f t="shared" si="22"/>
        <v>36</v>
      </c>
      <c r="AG10" s="119">
        <f t="shared" si="22"/>
        <v>34</v>
      </c>
      <c r="AH10" s="208">
        <f t="shared" si="22"/>
        <v>7</v>
      </c>
      <c r="AI10" s="947">
        <f t="shared" si="23"/>
        <v>0</v>
      </c>
      <c r="AJ10" s="119"/>
      <c r="AK10" s="119"/>
      <c r="AL10" s="208"/>
      <c r="AM10" s="947">
        <f t="shared" si="24"/>
        <v>0</v>
      </c>
      <c r="AN10" s="119"/>
      <c r="AO10" s="119"/>
      <c r="AP10" s="208"/>
      <c r="AQ10" s="947">
        <f t="shared" si="25"/>
        <v>0</v>
      </c>
      <c r="AR10" s="119"/>
      <c r="AS10" s="119"/>
      <c r="AT10" s="208"/>
      <c r="AU10" s="946">
        <f t="shared" si="26"/>
        <v>0</v>
      </c>
      <c r="AV10" s="119"/>
      <c r="AW10" s="119"/>
      <c r="AX10" s="208"/>
      <c r="AY10" s="947">
        <f t="shared" si="27"/>
        <v>731</v>
      </c>
      <c r="AZ10" s="119">
        <f t="shared" si="28"/>
        <v>350</v>
      </c>
      <c r="BA10" s="119">
        <f t="shared" si="8"/>
        <v>323</v>
      </c>
      <c r="BB10" s="208">
        <f t="shared" si="8"/>
        <v>58</v>
      </c>
    </row>
    <row r="11" spans="2:54" ht="15" customHeight="1" x14ac:dyDescent="0.2">
      <c r="B11" s="903" t="s">
        <v>620</v>
      </c>
      <c r="C11" s="946">
        <f t="shared" si="9"/>
        <v>3193</v>
      </c>
      <c r="D11" s="119">
        <v>1505</v>
      </c>
      <c r="E11" s="119">
        <v>1117</v>
      </c>
      <c r="F11" s="119">
        <v>571</v>
      </c>
      <c r="G11" s="946">
        <f t="shared" si="10"/>
        <v>2817</v>
      </c>
      <c r="H11" s="119">
        <v>1348</v>
      </c>
      <c r="I11" s="119">
        <v>971</v>
      </c>
      <c r="J11" s="119">
        <v>498</v>
      </c>
      <c r="K11" s="946">
        <f t="shared" si="11"/>
        <v>3417</v>
      </c>
      <c r="L11" s="119">
        <f t="shared" si="12"/>
        <v>1567</v>
      </c>
      <c r="M11" s="119">
        <f t="shared" si="12"/>
        <v>1149</v>
      </c>
      <c r="N11" s="208">
        <f t="shared" si="12"/>
        <v>701</v>
      </c>
      <c r="O11" s="947">
        <f t="shared" si="13"/>
        <v>3021</v>
      </c>
      <c r="P11" s="119">
        <f t="shared" si="14"/>
        <v>1439</v>
      </c>
      <c r="Q11" s="119">
        <f t="shared" si="14"/>
        <v>1032</v>
      </c>
      <c r="R11" s="208">
        <f t="shared" si="14"/>
        <v>550</v>
      </c>
      <c r="S11" s="947">
        <f t="shared" si="15"/>
        <v>3029</v>
      </c>
      <c r="T11" s="119">
        <f t="shared" si="16"/>
        <v>1435</v>
      </c>
      <c r="U11" s="119">
        <f t="shared" si="16"/>
        <v>1025</v>
      </c>
      <c r="V11" s="208">
        <f t="shared" si="16"/>
        <v>569</v>
      </c>
      <c r="W11" s="947">
        <f t="shared" si="17"/>
        <v>2929</v>
      </c>
      <c r="X11" s="119">
        <f t="shared" si="18"/>
        <v>1334</v>
      </c>
      <c r="Y11" s="119">
        <f t="shared" si="18"/>
        <v>1097</v>
      </c>
      <c r="Z11" s="208">
        <f t="shared" si="18"/>
        <v>498</v>
      </c>
      <c r="AA11" s="947">
        <f t="shared" si="19"/>
        <v>2918</v>
      </c>
      <c r="AB11" s="119">
        <f t="shared" si="20"/>
        <v>1328</v>
      </c>
      <c r="AC11" s="119">
        <f t="shared" si="20"/>
        <v>1074</v>
      </c>
      <c r="AD11" s="208">
        <f t="shared" si="20"/>
        <v>516</v>
      </c>
      <c r="AE11" s="947">
        <f t="shared" si="21"/>
        <v>2777</v>
      </c>
      <c r="AF11" s="119">
        <f t="shared" si="22"/>
        <v>1294</v>
      </c>
      <c r="AG11" s="119">
        <f t="shared" si="22"/>
        <v>1002</v>
      </c>
      <c r="AH11" s="208">
        <f t="shared" si="22"/>
        <v>481</v>
      </c>
      <c r="AI11" s="947">
        <f t="shared" si="23"/>
        <v>0</v>
      </c>
      <c r="AJ11" s="119"/>
      <c r="AK11" s="119"/>
      <c r="AL11" s="208"/>
      <c r="AM11" s="947">
        <f t="shared" si="24"/>
        <v>0</v>
      </c>
      <c r="AN11" s="119"/>
      <c r="AO11" s="119"/>
      <c r="AP11" s="208"/>
      <c r="AQ11" s="947">
        <f t="shared" si="25"/>
        <v>0</v>
      </c>
      <c r="AR11" s="119"/>
      <c r="AS11" s="119"/>
      <c r="AT11" s="208"/>
      <c r="AU11" s="946">
        <f t="shared" si="26"/>
        <v>0</v>
      </c>
      <c r="AV11" s="119"/>
      <c r="AW11" s="119"/>
      <c r="AX11" s="208"/>
      <c r="AY11" s="947">
        <f t="shared" si="27"/>
        <v>24101</v>
      </c>
      <c r="AZ11" s="119">
        <f t="shared" si="28"/>
        <v>11250</v>
      </c>
      <c r="BA11" s="119">
        <f t="shared" si="8"/>
        <v>8467</v>
      </c>
      <c r="BB11" s="208">
        <f t="shared" si="8"/>
        <v>4384</v>
      </c>
    </row>
    <row r="12" spans="2:54" ht="15" customHeight="1" x14ac:dyDescent="0.2">
      <c r="B12" s="903" t="s">
        <v>621</v>
      </c>
      <c r="C12" s="946">
        <f t="shared" si="9"/>
        <v>55</v>
      </c>
      <c r="D12" s="119">
        <v>29</v>
      </c>
      <c r="E12" s="119">
        <v>22</v>
      </c>
      <c r="F12" s="119">
        <v>4</v>
      </c>
      <c r="G12" s="946">
        <f t="shared" si="10"/>
        <v>39</v>
      </c>
      <c r="H12" s="119">
        <v>21</v>
      </c>
      <c r="I12" s="119">
        <v>14</v>
      </c>
      <c r="J12" s="119">
        <v>4</v>
      </c>
      <c r="K12" s="946">
        <f t="shared" si="11"/>
        <v>66</v>
      </c>
      <c r="L12" s="119">
        <f t="shared" si="12"/>
        <v>37</v>
      </c>
      <c r="M12" s="119">
        <f t="shared" si="12"/>
        <v>25</v>
      </c>
      <c r="N12" s="208">
        <f t="shared" si="12"/>
        <v>4</v>
      </c>
      <c r="O12" s="947">
        <f t="shared" si="13"/>
        <v>61</v>
      </c>
      <c r="P12" s="119">
        <f t="shared" si="14"/>
        <v>24</v>
      </c>
      <c r="Q12" s="119">
        <f t="shared" si="14"/>
        <v>33</v>
      </c>
      <c r="R12" s="208">
        <f t="shared" si="14"/>
        <v>4</v>
      </c>
      <c r="S12" s="947">
        <f t="shared" si="15"/>
        <v>53</v>
      </c>
      <c r="T12" s="119">
        <f t="shared" si="16"/>
        <v>33</v>
      </c>
      <c r="U12" s="119">
        <f t="shared" si="16"/>
        <v>20</v>
      </c>
      <c r="V12" s="208">
        <f t="shared" si="16"/>
        <v>0</v>
      </c>
      <c r="W12" s="947">
        <f t="shared" si="17"/>
        <v>70</v>
      </c>
      <c r="X12" s="119">
        <f t="shared" si="18"/>
        <v>30</v>
      </c>
      <c r="Y12" s="119">
        <f t="shared" si="18"/>
        <v>32</v>
      </c>
      <c r="Z12" s="208">
        <f t="shared" si="18"/>
        <v>8</v>
      </c>
      <c r="AA12" s="947">
        <f t="shared" si="19"/>
        <v>74</v>
      </c>
      <c r="AB12" s="119">
        <f t="shared" si="20"/>
        <v>24</v>
      </c>
      <c r="AC12" s="119">
        <f t="shared" si="20"/>
        <v>45</v>
      </c>
      <c r="AD12" s="208">
        <f t="shared" si="20"/>
        <v>5</v>
      </c>
      <c r="AE12" s="947">
        <f t="shared" si="21"/>
        <v>50</v>
      </c>
      <c r="AF12" s="119">
        <f t="shared" si="22"/>
        <v>22</v>
      </c>
      <c r="AG12" s="119">
        <f t="shared" si="22"/>
        <v>23</v>
      </c>
      <c r="AH12" s="208">
        <f t="shared" si="22"/>
        <v>5</v>
      </c>
      <c r="AI12" s="947">
        <f t="shared" si="23"/>
        <v>0</v>
      </c>
      <c r="AJ12" s="119"/>
      <c r="AK12" s="119"/>
      <c r="AL12" s="208"/>
      <c r="AM12" s="947">
        <f t="shared" si="24"/>
        <v>0</v>
      </c>
      <c r="AN12" s="119"/>
      <c r="AO12" s="119"/>
      <c r="AP12" s="208"/>
      <c r="AQ12" s="947">
        <f t="shared" si="25"/>
        <v>0</v>
      </c>
      <c r="AR12" s="119"/>
      <c r="AS12" s="119"/>
      <c r="AT12" s="208"/>
      <c r="AU12" s="946">
        <f t="shared" si="26"/>
        <v>0</v>
      </c>
      <c r="AV12" s="119"/>
      <c r="AW12" s="119"/>
      <c r="AX12" s="208"/>
      <c r="AY12" s="947">
        <f t="shared" si="27"/>
        <v>468</v>
      </c>
      <c r="AZ12" s="119">
        <f t="shared" si="28"/>
        <v>220</v>
      </c>
      <c r="BA12" s="119">
        <f t="shared" si="8"/>
        <v>214</v>
      </c>
      <c r="BB12" s="208">
        <f t="shared" si="8"/>
        <v>34</v>
      </c>
    </row>
    <row r="13" spans="2:54" ht="15" customHeight="1" x14ac:dyDescent="0.2">
      <c r="B13" s="903" t="s">
        <v>622</v>
      </c>
      <c r="C13" s="946">
        <f t="shared" si="9"/>
        <v>2942</v>
      </c>
      <c r="D13" s="119">
        <v>636</v>
      </c>
      <c r="E13" s="119">
        <v>1974</v>
      </c>
      <c r="F13" s="119">
        <v>332</v>
      </c>
      <c r="G13" s="946">
        <f t="shared" si="10"/>
        <v>2872</v>
      </c>
      <c r="H13" s="119">
        <v>561</v>
      </c>
      <c r="I13" s="119">
        <v>1977</v>
      </c>
      <c r="J13" s="119">
        <v>334</v>
      </c>
      <c r="K13" s="946">
        <f t="shared" si="11"/>
        <v>2930</v>
      </c>
      <c r="L13" s="119">
        <f t="shared" si="12"/>
        <v>573</v>
      </c>
      <c r="M13" s="119">
        <f t="shared" si="12"/>
        <v>2019</v>
      </c>
      <c r="N13" s="208">
        <f t="shared" si="12"/>
        <v>338</v>
      </c>
      <c r="O13" s="947">
        <f t="shared" si="13"/>
        <v>2793</v>
      </c>
      <c r="P13" s="119">
        <f t="shared" si="14"/>
        <v>579</v>
      </c>
      <c r="Q13" s="119">
        <f t="shared" si="14"/>
        <v>1900</v>
      </c>
      <c r="R13" s="208">
        <f t="shared" si="14"/>
        <v>314</v>
      </c>
      <c r="S13" s="947">
        <f t="shared" si="15"/>
        <v>2614</v>
      </c>
      <c r="T13" s="119">
        <f t="shared" si="16"/>
        <v>537</v>
      </c>
      <c r="U13" s="119">
        <f t="shared" si="16"/>
        <v>1789</v>
      </c>
      <c r="V13" s="208">
        <f t="shared" si="16"/>
        <v>288</v>
      </c>
      <c r="W13" s="947">
        <f t="shared" si="17"/>
        <v>2616</v>
      </c>
      <c r="X13" s="119">
        <f t="shared" si="18"/>
        <v>575</v>
      </c>
      <c r="Y13" s="119">
        <f t="shared" si="18"/>
        <v>1805</v>
      </c>
      <c r="Z13" s="208">
        <f t="shared" si="18"/>
        <v>236</v>
      </c>
      <c r="AA13" s="947">
        <f t="shared" si="19"/>
        <v>2765</v>
      </c>
      <c r="AB13" s="119">
        <f t="shared" si="20"/>
        <v>600</v>
      </c>
      <c r="AC13" s="119">
        <f t="shared" si="20"/>
        <v>1888</v>
      </c>
      <c r="AD13" s="208">
        <f t="shared" si="20"/>
        <v>277</v>
      </c>
      <c r="AE13" s="947">
        <f t="shared" si="21"/>
        <v>2470</v>
      </c>
      <c r="AF13" s="119">
        <f t="shared" si="22"/>
        <v>536</v>
      </c>
      <c r="AG13" s="119">
        <f t="shared" si="22"/>
        <v>1683</v>
      </c>
      <c r="AH13" s="208">
        <f t="shared" si="22"/>
        <v>251</v>
      </c>
      <c r="AI13" s="947">
        <f t="shared" si="23"/>
        <v>0</v>
      </c>
      <c r="AJ13" s="119"/>
      <c r="AK13" s="119"/>
      <c r="AL13" s="208"/>
      <c r="AM13" s="947">
        <f t="shared" si="24"/>
        <v>0</v>
      </c>
      <c r="AN13" s="119"/>
      <c r="AO13" s="119"/>
      <c r="AP13" s="208"/>
      <c r="AQ13" s="947">
        <f t="shared" si="25"/>
        <v>0</v>
      </c>
      <c r="AR13" s="119"/>
      <c r="AS13" s="119"/>
      <c r="AT13" s="208"/>
      <c r="AU13" s="946">
        <f t="shared" si="26"/>
        <v>0</v>
      </c>
      <c r="AV13" s="119"/>
      <c r="AW13" s="119"/>
      <c r="AX13" s="208"/>
      <c r="AY13" s="947">
        <f t="shared" si="27"/>
        <v>22002</v>
      </c>
      <c r="AZ13" s="119">
        <f t="shared" si="28"/>
        <v>4597</v>
      </c>
      <c r="BA13" s="119">
        <f t="shared" si="8"/>
        <v>15035</v>
      </c>
      <c r="BB13" s="208">
        <f t="shared" si="8"/>
        <v>2370</v>
      </c>
    </row>
    <row r="14" spans="2:54" ht="12.75" customHeight="1" x14ac:dyDescent="0.2">
      <c r="B14" s="903" t="s">
        <v>623</v>
      </c>
      <c r="C14" s="946">
        <f t="shared" si="9"/>
        <v>3101</v>
      </c>
      <c r="D14" s="119">
        <v>1791</v>
      </c>
      <c r="E14" s="119">
        <v>1043</v>
      </c>
      <c r="F14" s="119">
        <v>267</v>
      </c>
      <c r="G14" s="946">
        <f t="shared" si="10"/>
        <v>2564</v>
      </c>
      <c r="H14" s="119">
        <v>1400</v>
      </c>
      <c r="I14" s="119">
        <v>901</v>
      </c>
      <c r="J14" s="119">
        <v>263</v>
      </c>
      <c r="K14" s="946">
        <f t="shared" si="11"/>
        <v>3218</v>
      </c>
      <c r="L14" s="119">
        <f t="shared" si="12"/>
        <v>1787</v>
      </c>
      <c r="M14" s="119">
        <f t="shared" si="12"/>
        <v>1130</v>
      </c>
      <c r="N14" s="208">
        <f t="shared" si="12"/>
        <v>301</v>
      </c>
      <c r="O14" s="947">
        <f t="shared" si="13"/>
        <v>2883</v>
      </c>
      <c r="P14" s="119">
        <f t="shared" si="14"/>
        <v>1593</v>
      </c>
      <c r="Q14" s="119">
        <f t="shared" si="14"/>
        <v>1008</v>
      </c>
      <c r="R14" s="208">
        <f t="shared" si="14"/>
        <v>282</v>
      </c>
      <c r="S14" s="947">
        <f t="shared" si="15"/>
        <v>2837</v>
      </c>
      <c r="T14" s="119">
        <f t="shared" si="16"/>
        <v>1600</v>
      </c>
      <c r="U14" s="119">
        <f t="shared" si="16"/>
        <v>961</v>
      </c>
      <c r="V14" s="208">
        <f t="shared" si="16"/>
        <v>276</v>
      </c>
      <c r="W14" s="947">
        <f t="shared" si="17"/>
        <v>2958</v>
      </c>
      <c r="X14" s="119">
        <f t="shared" si="18"/>
        <v>1626</v>
      </c>
      <c r="Y14" s="119">
        <f t="shared" si="18"/>
        <v>1088</v>
      </c>
      <c r="Z14" s="208">
        <f t="shared" si="18"/>
        <v>244</v>
      </c>
      <c r="AA14" s="947">
        <f t="shared" si="19"/>
        <v>2747</v>
      </c>
      <c r="AB14" s="119">
        <f t="shared" si="20"/>
        <v>1480</v>
      </c>
      <c r="AC14" s="119">
        <f t="shared" si="20"/>
        <v>1021</v>
      </c>
      <c r="AD14" s="208">
        <f t="shared" si="20"/>
        <v>246</v>
      </c>
      <c r="AE14" s="947">
        <f t="shared" si="21"/>
        <v>2724</v>
      </c>
      <c r="AF14" s="119">
        <f t="shared" si="22"/>
        <v>1489</v>
      </c>
      <c r="AG14" s="119">
        <f t="shared" si="22"/>
        <v>1016</v>
      </c>
      <c r="AH14" s="208">
        <f t="shared" si="22"/>
        <v>219</v>
      </c>
      <c r="AI14" s="947">
        <f t="shared" si="23"/>
        <v>0</v>
      </c>
      <c r="AJ14" s="119"/>
      <c r="AK14" s="119"/>
      <c r="AL14" s="208"/>
      <c r="AM14" s="947">
        <f t="shared" si="24"/>
        <v>0</v>
      </c>
      <c r="AN14" s="119"/>
      <c r="AO14" s="119"/>
      <c r="AP14" s="208"/>
      <c r="AQ14" s="947">
        <f t="shared" si="25"/>
        <v>0</v>
      </c>
      <c r="AR14" s="119"/>
      <c r="AS14" s="119"/>
      <c r="AT14" s="208"/>
      <c r="AU14" s="946">
        <f t="shared" si="26"/>
        <v>0</v>
      </c>
      <c r="AV14" s="119"/>
      <c r="AW14" s="119"/>
      <c r="AX14" s="208"/>
      <c r="AY14" s="947">
        <f t="shared" si="27"/>
        <v>23032</v>
      </c>
      <c r="AZ14" s="119">
        <f t="shared" si="28"/>
        <v>12766</v>
      </c>
      <c r="BA14" s="119">
        <f t="shared" si="8"/>
        <v>8168</v>
      </c>
      <c r="BB14" s="208">
        <f t="shared" si="8"/>
        <v>2098</v>
      </c>
    </row>
    <row r="15" spans="2:54" ht="15" customHeight="1" x14ac:dyDescent="0.2">
      <c r="B15" s="903" t="s">
        <v>624</v>
      </c>
      <c r="C15" s="946">
        <f t="shared" si="9"/>
        <v>1106</v>
      </c>
      <c r="D15" s="119">
        <v>619</v>
      </c>
      <c r="E15" s="119">
        <v>248</v>
      </c>
      <c r="F15" s="119">
        <v>239</v>
      </c>
      <c r="G15" s="946">
        <f t="shared" si="10"/>
        <v>929</v>
      </c>
      <c r="H15" s="119">
        <v>519</v>
      </c>
      <c r="I15" s="119">
        <v>205</v>
      </c>
      <c r="J15" s="119">
        <v>205</v>
      </c>
      <c r="K15" s="946">
        <f t="shared" si="11"/>
        <v>1061</v>
      </c>
      <c r="L15" s="119">
        <f t="shared" si="12"/>
        <v>580</v>
      </c>
      <c r="M15" s="119">
        <f t="shared" si="12"/>
        <v>272</v>
      </c>
      <c r="N15" s="208">
        <f t="shared" si="12"/>
        <v>209</v>
      </c>
      <c r="O15" s="947">
        <f t="shared" si="13"/>
        <v>1029</v>
      </c>
      <c r="P15" s="119">
        <f t="shared" si="14"/>
        <v>589</v>
      </c>
      <c r="Q15" s="119">
        <f t="shared" si="14"/>
        <v>238</v>
      </c>
      <c r="R15" s="208">
        <f t="shared" si="14"/>
        <v>202</v>
      </c>
      <c r="S15" s="947">
        <f t="shared" si="15"/>
        <v>1150</v>
      </c>
      <c r="T15" s="119">
        <f t="shared" si="16"/>
        <v>616</v>
      </c>
      <c r="U15" s="119">
        <f t="shared" si="16"/>
        <v>282</v>
      </c>
      <c r="V15" s="208">
        <f t="shared" si="16"/>
        <v>252</v>
      </c>
      <c r="W15" s="947">
        <f t="shared" si="17"/>
        <v>1094</v>
      </c>
      <c r="X15" s="119">
        <f t="shared" si="18"/>
        <v>578</v>
      </c>
      <c r="Y15" s="119">
        <f t="shared" si="18"/>
        <v>304</v>
      </c>
      <c r="Z15" s="208">
        <f t="shared" si="18"/>
        <v>212</v>
      </c>
      <c r="AA15" s="947">
        <f t="shared" si="19"/>
        <v>1032</v>
      </c>
      <c r="AB15" s="119">
        <f t="shared" si="20"/>
        <v>577</v>
      </c>
      <c r="AC15" s="119">
        <f t="shared" si="20"/>
        <v>275</v>
      </c>
      <c r="AD15" s="208">
        <f t="shared" si="20"/>
        <v>180</v>
      </c>
      <c r="AE15" s="947">
        <f t="shared" si="21"/>
        <v>1075</v>
      </c>
      <c r="AF15" s="119">
        <f t="shared" si="22"/>
        <v>570</v>
      </c>
      <c r="AG15" s="119">
        <f t="shared" si="22"/>
        <v>297</v>
      </c>
      <c r="AH15" s="208">
        <f t="shared" si="22"/>
        <v>208</v>
      </c>
      <c r="AI15" s="947">
        <f t="shared" si="23"/>
        <v>0</v>
      </c>
      <c r="AJ15" s="119"/>
      <c r="AK15" s="119"/>
      <c r="AL15" s="208"/>
      <c r="AM15" s="947">
        <f t="shared" si="24"/>
        <v>0</v>
      </c>
      <c r="AN15" s="119"/>
      <c r="AO15" s="119"/>
      <c r="AP15" s="208"/>
      <c r="AQ15" s="947">
        <f t="shared" si="25"/>
        <v>0</v>
      </c>
      <c r="AR15" s="119"/>
      <c r="AS15" s="119"/>
      <c r="AT15" s="208"/>
      <c r="AU15" s="946">
        <f t="shared" si="26"/>
        <v>0</v>
      </c>
      <c r="AV15" s="119"/>
      <c r="AW15" s="119"/>
      <c r="AX15" s="208"/>
      <c r="AY15" s="947">
        <f t="shared" si="27"/>
        <v>8476</v>
      </c>
      <c r="AZ15" s="119">
        <f t="shared" si="28"/>
        <v>4648</v>
      </c>
      <c r="BA15" s="119">
        <f t="shared" si="8"/>
        <v>2121</v>
      </c>
      <c r="BB15" s="208">
        <f t="shared" si="8"/>
        <v>1707</v>
      </c>
    </row>
    <row r="16" spans="2:54" ht="15" customHeight="1" x14ac:dyDescent="0.2">
      <c r="B16" s="903" t="s">
        <v>625</v>
      </c>
      <c r="C16" s="946">
        <f t="shared" si="9"/>
        <v>2049</v>
      </c>
      <c r="D16" s="119">
        <v>657</v>
      </c>
      <c r="E16" s="119">
        <v>905</v>
      </c>
      <c r="F16" s="119">
        <v>487</v>
      </c>
      <c r="G16" s="946">
        <f t="shared" si="10"/>
        <v>1865</v>
      </c>
      <c r="H16" s="119">
        <v>552</v>
      </c>
      <c r="I16" s="119">
        <v>888</v>
      </c>
      <c r="J16" s="119">
        <v>425</v>
      </c>
      <c r="K16" s="946">
        <f t="shared" si="11"/>
        <v>2205</v>
      </c>
      <c r="L16" s="119">
        <f t="shared" si="12"/>
        <v>614</v>
      </c>
      <c r="M16" s="119">
        <f t="shared" si="12"/>
        <v>1036</v>
      </c>
      <c r="N16" s="208">
        <f t="shared" si="12"/>
        <v>555</v>
      </c>
      <c r="O16" s="947">
        <f t="shared" si="13"/>
        <v>1948</v>
      </c>
      <c r="P16" s="119">
        <f t="shared" si="14"/>
        <v>545</v>
      </c>
      <c r="Q16" s="119">
        <f t="shared" si="14"/>
        <v>896</v>
      </c>
      <c r="R16" s="208">
        <f t="shared" si="14"/>
        <v>507</v>
      </c>
      <c r="S16" s="947">
        <f t="shared" si="15"/>
        <v>2006</v>
      </c>
      <c r="T16" s="119">
        <f t="shared" si="16"/>
        <v>598</v>
      </c>
      <c r="U16" s="119">
        <f t="shared" si="16"/>
        <v>908</v>
      </c>
      <c r="V16" s="208">
        <f t="shared" si="16"/>
        <v>500</v>
      </c>
      <c r="W16" s="947">
        <f t="shared" si="17"/>
        <v>2071</v>
      </c>
      <c r="X16" s="119">
        <f t="shared" si="18"/>
        <v>584</v>
      </c>
      <c r="Y16" s="119">
        <f t="shared" si="18"/>
        <v>969</v>
      </c>
      <c r="Z16" s="208">
        <f t="shared" si="18"/>
        <v>518</v>
      </c>
      <c r="AA16" s="947">
        <f t="shared" si="19"/>
        <v>1884</v>
      </c>
      <c r="AB16" s="119">
        <f t="shared" si="20"/>
        <v>552</v>
      </c>
      <c r="AC16" s="119">
        <f t="shared" si="20"/>
        <v>924</v>
      </c>
      <c r="AD16" s="208">
        <f t="shared" si="20"/>
        <v>408</v>
      </c>
      <c r="AE16" s="947">
        <f t="shared" si="21"/>
        <v>1858</v>
      </c>
      <c r="AF16" s="119">
        <f t="shared" si="22"/>
        <v>515</v>
      </c>
      <c r="AG16" s="119">
        <f t="shared" si="22"/>
        <v>927</v>
      </c>
      <c r="AH16" s="208">
        <f t="shared" si="22"/>
        <v>416</v>
      </c>
      <c r="AI16" s="947">
        <f t="shared" si="23"/>
        <v>0</v>
      </c>
      <c r="AJ16" s="119"/>
      <c r="AK16" s="119"/>
      <c r="AL16" s="208"/>
      <c r="AM16" s="947">
        <f t="shared" si="24"/>
        <v>0</v>
      </c>
      <c r="AN16" s="119"/>
      <c r="AO16" s="119"/>
      <c r="AP16" s="208"/>
      <c r="AQ16" s="947">
        <f t="shared" si="25"/>
        <v>0</v>
      </c>
      <c r="AR16" s="119"/>
      <c r="AS16" s="119"/>
      <c r="AT16" s="208"/>
      <c r="AU16" s="946">
        <f t="shared" si="26"/>
        <v>0</v>
      </c>
      <c r="AV16" s="119"/>
      <c r="AW16" s="119"/>
      <c r="AX16" s="208"/>
      <c r="AY16" s="947">
        <f t="shared" si="27"/>
        <v>15886</v>
      </c>
      <c r="AZ16" s="119">
        <f t="shared" si="28"/>
        <v>4617</v>
      </c>
      <c r="BA16" s="119">
        <f t="shared" si="8"/>
        <v>7453</v>
      </c>
      <c r="BB16" s="208">
        <f t="shared" si="8"/>
        <v>3816</v>
      </c>
    </row>
    <row r="17" spans="2:54" ht="12.75" x14ac:dyDescent="0.2">
      <c r="B17" s="903" t="s">
        <v>626</v>
      </c>
      <c r="C17" s="946">
        <f t="shared" si="9"/>
        <v>369</v>
      </c>
      <c r="D17" s="119">
        <v>146</v>
      </c>
      <c r="E17" s="119">
        <v>162</v>
      </c>
      <c r="F17" s="119">
        <v>61</v>
      </c>
      <c r="G17" s="946">
        <f t="shared" si="10"/>
        <v>266</v>
      </c>
      <c r="H17" s="119">
        <v>114</v>
      </c>
      <c r="I17" s="119">
        <v>126</v>
      </c>
      <c r="J17" s="119">
        <v>26</v>
      </c>
      <c r="K17" s="946">
        <f t="shared" si="11"/>
        <v>415</v>
      </c>
      <c r="L17" s="119">
        <f t="shared" si="12"/>
        <v>137</v>
      </c>
      <c r="M17" s="119">
        <f t="shared" si="12"/>
        <v>212</v>
      </c>
      <c r="N17" s="208">
        <f t="shared" si="12"/>
        <v>66</v>
      </c>
      <c r="O17" s="947">
        <f t="shared" si="13"/>
        <v>297</v>
      </c>
      <c r="P17" s="119">
        <f t="shared" si="14"/>
        <v>105</v>
      </c>
      <c r="Q17" s="119">
        <f t="shared" si="14"/>
        <v>154</v>
      </c>
      <c r="R17" s="208">
        <f t="shared" si="14"/>
        <v>38</v>
      </c>
      <c r="S17" s="947">
        <f t="shared" si="15"/>
        <v>321</v>
      </c>
      <c r="T17" s="119">
        <f t="shared" si="16"/>
        <v>108</v>
      </c>
      <c r="U17" s="119">
        <f t="shared" si="16"/>
        <v>175</v>
      </c>
      <c r="V17" s="208">
        <f t="shared" si="16"/>
        <v>38</v>
      </c>
      <c r="W17" s="947">
        <f t="shared" si="17"/>
        <v>330</v>
      </c>
      <c r="X17" s="119">
        <f t="shared" si="18"/>
        <v>123</v>
      </c>
      <c r="Y17" s="119">
        <f t="shared" si="18"/>
        <v>165</v>
      </c>
      <c r="Z17" s="208">
        <f t="shared" si="18"/>
        <v>42</v>
      </c>
      <c r="AA17" s="947">
        <f t="shared" si="19"/>
        <v>326</v>
      </c>
      <c r="AB17" s="119">
        <f t="shared" si="20"/>
        <v>94</v>
      </c>
      <c r="AC17" s="119">
        <f t="shared" si="20"/>
        <v>176</v>
      </c>
      <c r="AD17" s="208">
        <f t="shared" si="20"/>
        <v>56</v>
      </c>
      <c r="AE17" s="947">
        <f t="shared" si="21"/>
        <v>318</v>
      </c>
      <c r="AF17" s="119">
        <f t="shared" si="22"/>
        <v>92</v>
      </c>
      <c r="AG17" s="119">
        <f t="shared" si="22"/>
        <v>183</v>
      </c>
      <c r="AH17" s="208">
        <f t="shared" si="22"/>
        <v>43</v>
      </c>
      <c r="AI17" s="947">
        <f t="shared" si="23"/>
        <v>0</v>
      </c>
      <c r="AJ17" s="119"/>
      <c r="AK17" s="119"/>
      <c r="AL17" s="208"/>
      <c r="AM17" s="947">
        <f t="shared" si="24"/>
        <v>0</v>
      </c>
      <c r="AN17" s="119"/>
      <c r="AO17" s="119"/>
      <c r="AP17" s="208"/>
      <c r="AQ17" s="947">
        <f t="shared" si="25"/>
        <v>0</v>
      </c>
      <c r="AR17" s="119"/>
      <c r="AS17" s="119"/>
      <c r="AT17" s="208"/>
      <c r="AU17" s="946">
        <f t="shared" si="26"/>
        <v>0</v>
      </c>
      <c r="AV17" s="119"/>
      <c r="AW17" s="119"/>
      <c r="AX17" s="208"/>
      <c r="AY17" s="947">
        <f t="shared" si="27"/>
        <v>2642</v>
      </c>
      <c r="AZ17" s="119">
        <f t="shared" si="28"/>
        <v>919</v>
      </c>
      <c r="BA17" s="119">
        <f t="shared" si="8"/>
        <v>1353</v>
      </c>
      <c r="BB17" s="208">
        <f t="shared" si="8"/>
        <v>370</v>
      </c>
    </row>
    <row r="18" spans="2:54" ht="12.75" customHeight="1" x14ac:dyDescent="0.2">
      <c r="B18" s="903" t="s">
        <v>627</v>
      </c>
      <c r="C18" s="946">
        <f t="shared" si="9"/>
        <v>2822</v>
      </c>
      <c r="D18" s="119">
        <v>1149</v>
      </c>
      <c r="E18" s="119">
        <v>1275</v>
      </c>
      <c r="F18" s="119">
        <v>398</v>
      </c>
      <c r="G18" s="946">
        <f t="shared" si="10"/>
        <v>2520</v>
      </c>
      <c r="H18" s="119">
        <v>966</v>
      </c>
      <c r="I18" s="119">
        <v>1218</v>
      </c>
      <c r="J18" s="119">
        <v>336</v>
      </c>
      <c r="K18" s="946">
        <f t="shared" si="11"/>
        <v>3026</v>
      </c>
      <c r="L18" s="119">
        <f t="shared" si="12"/>
        <v>1151</v>
      </c>
      <c r="M18" s="119">
        <f t="shared" si="12"/>
        <v>1435</v>
      </c>
      <c r="N18" s="208">
        <f t="shared" si="12"/>
        <v>440</v>
      </c>
      <c r="O18" s="947">
        <f t="shared" si="13"/>
        <v>2609</v>
      </c>
      <c r="P18" s="119">
        <f t="shared" si="14"/>
        <v>1055</v>
      </c>
      <c r="Q18" s="119">
        <f t="shared" si="14"/>
        <v>1226</v>
      </c>
      <c r="R18" s="208">
        <f t="shared" si="14"/>
        <v>328</v>
      </c>
      <c r="S18" s="947">
        <f t="shared" si="15"/>
        <v>2655</v>
      </c>
      <c r="T18" s="119">
        <f t="shared" si="16"/>
        <v>1084</v>
      </c>
      <c r="U18" s="119">
        <f t="shared" si="16"/>
        <v>1225</v>
      </c>
      <c r="V18" s="208">
        <f t="shared" si="16"/>
        <v>346</v>
      </c>
      <c r="W18" s="947">
        <f t="shared" si="17"/>
        <v>2663</v>
      </c>
      <c r="X18" s="119">
        <f t="shared" si="18"/>
        <v>1024</v>
      </c>
      <c r="Y18" s="119">
        <f t="shared" si="18"/>
        <v>1295</v>
      </c>
      <c r="Z18" s="208">
        <f t="shared" si="18"/>
        <v>344</v>
      </c>
      <c r="AA18" s="947">
        <f t="shared" si="19"/>
        <v>2571</v>
      </c>
      <c r="AB18" s="119">
        <f t="shared" si="20"/>
        <v>1006</v>
      </c>
      <c r="AC18" s="119">
        <f t="shared" si="20"/>
        <v>1247</v>
      </c>
      <c r="AD18" s="208">
        <f t="shared" si="20"/>
        <v>318</v>
      </c>
      <c r="AE18" s="947">
        <f t="shared" si="21"/>
        <v>2523</v>
      </c>
      <c r="AF18" s="119">
        <f t="shared" si="22"/>
        <v>946</v>
      </c>
      <c r="AG18" s="119">
        <f t="shared" si="22"/>
        <v>1281</v>
      </c>
      <c r="AH18" s="208">
        <f t="shared" si="22"/>
        <v>296</v>
      </c>
      <c r="AI18" s="947">
        <f t="shared" si="23"/>
        <v>0</v>
      </c>
      <c r="AJ18" s="119"/>
      <c r="AK18" s="119"/>
      <c r="AL18" s="208"/>
      <c r="AM18" s="947">
        <f t="shared" si="24"/>
        <v>0</v>
      </c>
      <c r="AN18" s="119"/>
      <c r="AO18" s="119"/>
      <c r="AP18" s="208"/>
      <c r="AQ18" s="947">
        <f t="shared" si="25"/>
        <v>0</v>
      </c>
      <c r="AR18" s="119"/>
      <c r="AS18" s="119"/>
      <c r="AT18" s="208"/>
      <c r="AU18" s="946">
        <f t="shared" si="26"/>
        <v>0</v>
      </c>
      <c r="AV18" s="119"/>
      <c r="AW18" s="119"/>
      <c r="AX18" s="208"/>
      <c r="AY18" s="947">
        <f t="shared" si="27"/>
        <v>21389</v>
      </c>
      <c r="AZ18" s="119">
        <f t="shared" si="28"/>
        <v>8381</v>
      </c>
      <c r="BA18" s="119">
        <f t="shared" si="8"/>
        <v>10202</v>
      </c>
      <c r="BB18" s="208">
        <f t="shared" si="8"/>
        <v>2806</v>
      </c>
    </row>
    <row r="19" spans="2:54" ht="12.75" customHeight="1" x14ac:dyDescent="0.2">
      <c r="B19" s="903" t="s">
        <v>628</v>
      </c>
      <c r="C19" s="946">
        <f t="shared" si="9"/>
        <v>737</v>
      </c>
      <c r="D19" s="119">
        <v>349</v>
      </c>
      <c r="E19" s="119">
        <v>265</v>
      </c>
      <c r="F19" s="119">
        <v>123</v>
      </c>
      <c r="G19" s="946">
        <f t="shared" si="10"/>
        <v>557</v>
      </c>
      <c r="H19" s="119">
        <v>262</v>
      </c>
      <c r="I19" s="119">
        <v>187</v>
      </c>
      <c r="J19" s="119">
        <v>108</v>
      </c>
      <c r="K19" s="946">
        <f t="shared" si="11"/>
        <v>1114</v>
      </c>
      <c r="L19" s="119">
        <f t="shared" si="12"/>
        <v>489</v>
      </c>
      <c r="M19" s="119">
        <f t="shared" si="12"/>
        <v>409</v>
      </c>
      <c r="N19" s="208">
        <f t="shared" si="12"/>
        <v>216</v>
      </c>
      <c r="O19" s="947">
        <f t="shared" si="13"/>
        <v>1091</v>
      </c>
      <c r="P19" s="119">
        <f t="shared" si="14"/>
        <v>483</v>
      </c>
      <c r="Q19" s="119">
        <f t="shared" si="14"/>
        <v>394</v>
      </c>
      <c r="R19" s="208">
        <f t="shared" si="14"/>
        <v>214</v>
      </c>
      <c r="S19" s="947">
        <f t="shared" si="15"/>
        <v>1099</v>
      </c>
      <c r="T19" s="119">
        <f t="shared" si="16"/>
        <v>488</v>
      </c>
      <c r="U19" s="119">
        <f t="shared" si="16"/>
        <v>412</v>
      </c>
      <c r="V19" s="208">
        <f t="shared" si="16"/>
        <v>199</v>
      </c>
      <c r="W19" s="947">
        <f t="shared" si="17"/>
        <v>1135</v>
      </c>
      <c r="X19" s="119">
        <f t="shared" si="18"/>
        <v>454</v>
      </c>
      <c r="Y19" s="119">
        <f t="shared" si="18"/>
        <v>487</v>
      </c>
      <c r="Z19" s="208">
        <f t="shared" si="18"/>
        <v>194</v>
      </c>
      <c r="AA19" s="947">
        <f t="shared" si="19"/>
        <v>934</v>
      </c>
      <c r="AB19" s="119">
        <f t="shared" si="20"/>
        <v>396</v>
      </c>
      <c r="AC19" s="119">
        <f t="shared" si="20"/>
        <v>363</v>
      </c>
      <c r="AD19" s="208">
        <f t="shared" si="20"/>
        <v>175</v>
      </c>
      <c r="AE19" s="947">
        <f t="shared" si="21"/>
        <v>1111</v>
      </c>
      <c r="AF19" s="119">
        <f t="shared" si="22"/>
        <v>473</v>
      </c>
      <c r="AG19" s="119">
        <f t="shared" si="22"/>
        <v>456</v>
      </c>
      <c r="AH19" s="208">
        <f t="shared" si="22"/>
        <v>182</v>
      </c>
      <c r="AI19" s="947">
        <f t="shared" si="23"/>
        <v>0</v>
      </c>
      <c r="AJ19" s="119"/>
      <c r="AK19" s="119"/>
      <c r="AL19" s="208"/>
      <c r="AM19" s="947">
        <f t="shared" si="24"/>
        <v>0</v>
      </c>
      <c r="AN19" s="119"/>
      <c r="AO19" s="119"/>
      <c r="AP19" s="208"/>
      <c r="AQ19" s="947">
        <f t="shared" si="25"/>
        <v>0</v>
      </c>
      <c r="AR19" s="119"/>
      <c r="AS19" s="119"/>
      <c r="AT19" s="208"/>
      <c r="AU19" s="946">
        <f t="shared" si="26"/>
        <v>0</v>
      </c>
      <c r="AV19" s="119"/>
      <c r="AW19" s="119"/>
      <c r="AX19" s="208"/>
      <c r="AY19" s="947">
        <f t="shared" si="27"/>
        <v>7778</v>
      </c>
      <c r="AZ19" s="119">
        <f t="shared" si="28"/>
        <v>3394</v>
      </c>
      <c r="BA19" s="119">
        <f t="shared" si="8"/>
        <v>2973</v>
      </c>
      <c r="BB19" s="208">
        <f t="shared" si="8"/>
        <v>1411</v>
      </c>
    </row>
    <row r="20" spans="2:54" ht="12.75" x14ac:dyDescent="0.2">
      <c r="B20" s="903" t="s">
        <v>629</v>
      </c>
      <c r="C20" s="946">
        <f t="shared" si="9"/>
        <v>502</v>
      </c>
      <c r="D20" s="119">
        <v>315</v>
      </c>
      <c r="E20" s="119">
        <v>130</v>
      </c>
      <c r="F20" s="119">
        <v>57</v>
      </c>
      <c r="G20" s="946">
        <f t="shared" si="10"/>
        <v>305</v>
      </c>
      <c r="H20" s="119">
        <v>154</v>
      </c>
      <c r="I20" s="119">
        <v>107</v>
      </c>
      <c r="J20" s="119">
        <v>44</v>
      </c>
      <c r="K20" s="946">
        <f t="shared" si="11"/>
        <v>956</v>
      </c>
      <c r="L20" s="119">
        <f t="shared" si="12"/>
        <v>488</v>
      </c>
      <c r="M20" s="119">
        <f t="shared" si="12"/>
        <v>310</v>
      </c>
      <c r="N20" s="208">
        <f t="shared" si="12"/>
        <v>158</v>
      </c>
      <c r="O20" s="947">
        <f t="shared" si="13"/>
        <v>997</v>
      </c>
      <c r="P20" s="119">
        <f t="shared" si="14"/>
        <v>543</v>
      </c>
      <c r="Q20" s="119">
        <f t="shared" si="14"/>
        <v>277</v>
      </c>
      <c r="R20" s="208">
        <f t="shared" si="14"/>
        <v>177</v>
      </c>
      <c r="S20" s="947">
        <f t="shared" si="15"/>
        <v>955</v>
      </c>
      <c r="T20" s="119">
        <f t="shared" si="16"/>
        <v>505</v>
      </c>
      <c r="U20" s="119">
        <f t="shared" si="16"/>
        <v>273</v>
      </c>
      <c r="V20" s="208">
        <f t="shared" si="16"/>
        <v>177</v>
      </c>
      <c r="W20" s="947">
        <f t="shared" si="17"/>
        <v>1023</v>
      </c>
      <c r="X20" s="119">
        <f t="shared" si="18"/>
        <v>524</v>
      </c>
      <c r="Y20" s="119">
        <f t="shared" si="18"/>
        <v>309</v>
      </c>
      <c r="Z20" s="208">
        <f t="shared" si="18"/>
        <v>190</v>
      </c>
      <c r="AA20" s="947">
        <f t="shared" si="19"/>
        <v>666</v>
      </c>
      <c r="AB20" s="119">
        <f t="shared" si="20"/>
        <v>351</v>
      </c>
      <c r="AC20" s="119">
        <f t="shared" si="20"/>
        <v>210</v>
      </c>
      <c r="AD20" s="208">
        <f t="shared" si="20"/>
        <v>105</v>
      </c>
      <c r="AE20" s="947">
        <f t="shared" si="21"/>
        <v>924</v>
      </c>
      <c r="AF20" s="119">
        <f t="shared" si="22"/>
        <v>469</v>
      </c>
      <c r="AG20" s="119">
        <f t="shared" si="22"/>
        <v>300</v>
      </c>
      <c r="AH20" s="208">
        <f t="shared" si="22"/>
        <v>155</v>
      </c>
      <c r="AI20" s="947">
        <f t="shared" si="23"/>
        <v>0</v>
      </c>
      <c r="AJ20" s="119"/>
      <c r="AK20" s="119"/>
      <c r="AL20" s="208"/>
      <c r="AM20" s="947">
        <f t="shared" si="24"/>
        <v>0</v>
      </c>
      <c r="AN20" s="119"/>
      <c r="AO20" s="119"/>
      <c r="AP20" s="208"/>
      <c r="AQ20" s="947">
        <f t="shared" si="25"/>
        <v>0</v>
      </c>
      <c r="AR20" s="119"/>
      <c r="AS20" s="119"/>
      <c r="AT20" s="208"/>
      <c r="AU20" s="946">
        <f t="shared" si="26"/>
        <v>0</v>
      </c>
      <c r="AV20" s="119"/>
      <c r="AW20" s="119"/>
      <c r="AX20" s="208"/>
      <c r="AY20" s="947">
        <f t="shared" si="27"/>
        <v>6328</v>
      </c>
      <c r="AZ20" s="119">
        <f t="shared" si="28"/>
        <v>3349</v>
      </c>
      <c r="BA20" s="119">
        <f t="shared" si="8"/>
        <v>1916</v>
      </c>
      <c r="BB20" s="208">
        <f t="shared" si="8"/>
        <v>1063</v>
      </c>
    </row>
    <row r="21" spans="2:54" ht="12.75" customHeight="1" x14ac:dyDescent="0.2">
      <c r="B21" s="903" t="s">
        <v>630</v>
      </c>
      <c r="C21" s="946">
        <f t="shared" si="9"/>
        <v>629</v>
      </c>
      <c r="D21" s="119">
        <v>326</v>
      </c>
      <c r="E21" s="119">
        <v>155</v>
      </c>
      <c r="F21" s="119">
        <v>148</v>
      </c>
      <c r="G21" s="946">
        <f t="shared" si="10"/>
        <v>474</v>
      </c>
      <c r="H21" s="119">
        <v>233</v>
      </c>
      <c r="I21" s="119">
        <v>127</v>
      </c>
      <c r="J21" s="119">
        <v>114</v>
      </c>
      <c r="K21" s="946">
        <f t="shared" si="11"/>
        <v>653</v>
      </c>
      <c r="L21" s="119">
        <f t="shared" si="12"/>
        <v>317</v>
      </c>
      <c r="M21" s="119">
        <f t="shared" si="12"/>
        <v>161</v>
      </c>
      <c r="N21" s="208">
        <f t="shared" si="12"/>
        <v>175</v>
      </c>
      <c r="O21" s="947">
        <f t="shared" si="13"/>
        <v>628</v>
      </c>
      <c r="P21" s="119">
        <f t="shared" si="14"/>
        <v>274</v>
      </c>
      <c r="Q21" s="119">
        <f t="shared" si="14"/>
        <v>162</v>
      </c>
      <c r="R21" s="208">
        <f t="shared" si="14"/>
        <v>192</v>
      </c>
      <c r="S21" s="947">
        <f t="shared" si="15"/>
        <v>596</v>
      </c>
      <c r="T21" s="119">
        <f t="shared" si="16"/>
        <v>262</v>
      </c>
      <c r="U21" s="119">
        <f t="shared" si="16"/>
        <v>151</v>
      </c>
      <c r="V21" s="208">
        <f t="shared" si="16"/>
        <v>183</v>
      </c>
      <c r="W21" s="947">
        <f t="shared" si="17"/>
        <v>618</v>
      </c>
      <c r="X21" s="119">
        <f t="shared" si="18"/>
        <v>311</v>
      </c>
      <c r="Y21" s="119">
        <f t="shared" si="18"/>
        <v>150</v>
      </c>
      <c r="Z21" s="208">
        <f t="shared" si="18"/>
        <v>157</v>
      </c>
      <c r="AA21" s="947">
        <f t="shared" si="19"/>
        <v>588</v>
      </c>
      <c r="AB21" s="119">
        <f t="shared" si="20"/>
        <v>317</v>
      </c>
      <c r="AC21" s="119">
        <f t="shared" si="20"/>
        <v>142</v>
      </c>
      <c r="AD21" s="208">
        <f t="shared" si="20"/>
        <v>129</v>
      </c>
      <c r="AE21" s="947">
        <f t="shared" si="21"/>
        <v>598</v>
      </c>
      <c r="AF21" s="119">
        <f t="shared" si="22"/>
        <v>290</v>
      </c>
      <c r="AG21" s="119">
        <f t="shared" si="22"/>
        <v>156</v>
      </c>
      <c r="AH21" s="208">
        <f t="shared" si="22"/>
        <v>152</v>
      </c>
      <c r="AI21" s="947">
        <f t="shared" si="23"/>
        <v>0</v>
      </c>
      <c r="AJ21" s="119"/>
      <c r="AK21" s="119"/>
      <c r="AL21" s="208"/>
      <c r="AM21" s="947">
        <f t="shared" si="24"/>
        <v>0</v>
      </c>
      <c r="AN21" s="119"/>
      <c r="AO21" s="119"/>
      <c r="AP21" s="208"/>
      <c r="AQ21" s="947">
        <f t="shared" si="25"/>
        <v>0</v>
      </c>
      <c r="AR21" s="119"/>
      <c r="AS21" s="119"/>
      <c r="AT21" s="208"/>
      <c r="AU21" s="946">
        <f t="shared" si="26"/>
        <v>0</v>
      </c>
      <c r="AV21" s="119"/>
      <c r="AW21" s="119"/>
      <c r="AX21" s="208"/>
      <c r="AY21" s="947">
        <f t="shared" si="27"/>
        <v>4784</v>
      </c>
      <c r="AZ21" s="119">
        <f t="shared" si="28"/>
        <v>2330</v>
      </c>
      <c r="BA21" s="119">
        <f t="shared" si="8"/>
        <v>1204</v>
      </c>
      <c r="BB21" s="208">
        <f t="shared" si="8"/>
        <v>1250</v>
      </c>
    </row>
    <row r="22" spans="2:54" ht="12.75" customHeight="1" x14ac:dyDescent="0.2">
      <c r="B22" s="903" t="s">
        <v>631</v>
      </c>
      <c r="C22" s="946">
        <f t="shared" si="9"/>
        <v>860</v>
      </c>
      <c r="D22" s="119">
        <v>479</v>
      </c>
      <c r="E22" s="119">
        <v>229</v>
      </c>
      <c r="F22" s="119">
        <v>152</v>
      </c>
      <c r="G22" s="946">
        <f t="shared" si="10"/>
        <v>746</v>
      </c>
      <c r="H22" s="119">
        <v>395</v>
      </c>
      <c r="I22" s="119">
        <v>218</v>
      </c>
      <c r="J22" s="119">
        <v>133</v>
      </c>
      <c r="K22" s="946">
        <f t="shared" si="11"/>
        <v>974</v>
      </c>
      <c r="L22" s="119">
        <f t="shared" si="12"/>
        <v>553</v>
      </c>
      <c r="M22" s="119">
        <f t="shared" si="12"/>
        <v>250</v>
      </c>
      <c r="N22" s="208">
        <f t="shared" si="12"/>
        <v>171</v>
      </c>
      <c r="O22" s="947">
        <f t="shared" si="13"/>
        <v>859</v>
      </c>
      <c r="P22" s="119">
        <f t="shared" si="14"/>
        <v>430</v>
      </c>
      <c r="Q22" s="119">
        <f t="shared" si="14"/>
        <v>246</v>
      </c>
      <c r="R22" s="208">
        <f t="shared" si="14"/>
        <v>183</v>
      </c>
      <c r="S22" s="947">
        <f t="shared" si="15"/>
        <v>886</v>
      </c>
      <c r="T22" s="119">
        <f t="shared" si="16"/>
        <v>468</v>
      </c>
      <c r="U22" s="119">
        <f t="shared" si="16"/>
        <v>240</v>
      </c>
      <c r="V22" s="208">
        <f t="shared" si="16"/>
        <v>178</v>
      </c>
      <c r="W22" s="947">
        <f t="shared" si="17"/>
        <v>893</v>
      </c>
      <c r="X22" s="119">
        <f t="shared" si="18"/>
        <v>471</v>
      </c>
      <c r="Y22" s="119">
        <f t="shared" si="18"/>
        <v>266</v>
      </c>
      <c r="Z22" s="208">
        <f t="shared" si="18"/>
        <v>156</v>
      </c>
      <c r="AA22" s="947">
        <f t="shared" si="19"/>
        <v>808</v>
      </c>
      <c r="AB22" s="119">
        <f t="shared" si="20"/>
        <v>411</v>
      </c>
      <c r="AC22" s="119">
        <f t="shared" si="20"/>
        <v>220</v>
      </c>
      <c r="AD22" s="208">
        <f t="shared" si="20"/>
        <v>177</v>
      </c>
      <c r="AE22" s="947">
        <f t="shared" si="21"/>
        <v>907</v>
      </c>
      <c r="AF22" s="119">
        <f t="shared" si="22"/>
        <v>484</v>
      </c>
      <c r="AG22" s="119">
        <f t="shared" si="22"/>
        <v>276</v>
      </c>
      <c r="AH22" s="208">
        <f t="shared" si="22"/>
        <v>147</v>
      </c>
      <c r="AI22" s="947">
        <f t="shared" si="23"/>
        <v>0</v>
      </c>
      <c r="AJ22" s="119"/>
      <c r="AK22" s="119"/>
      <c r="AL22" s="208"/>
      <c r="AM22" s="947">
        <f t="shared" si="24"/>
        <v>0</v>
      </c>
      <c r="AN22" s="119"/>
      <c r="AO22" s="119"/>
      <c r="AP22" s="208"/>
      <c r="AQ22" s="947">
        <f t="shared" si="25"/>
        <v>0</v>
      </c>
      <c r="AR22" s="119"/>
      <c r="AS22" s="119"/>
      <c r="AT22" s="208"/>
      <c r="AU22" s="946">
        <f t="shared" si="26"/>
        <v>0</v>
      </c>
      <c r="AV22" s="119"/>
      <c r="AW22" s="119"/>
      <c r="AX22" s="208"/>
      <c r="AY22" s="947">
        <f t="shared" si="27"/>
        <v>6933</v>
      </c>
      <c r="AZ22" s="119">
        <f t="shared" si="28"/>
        <v>3691</v>
      </c>
      <c r="BA22" s="119">
        <f t="shared" si="8"/>
        <v>1945</v>
      </c>
      <c r="BB22" s="208">
        <f t="shared" si="8"/>
        <v>1297</v>
      </c>
    </row>
    <row r="23" spans="2:54" ht="12.75" x14ac:dyDescent="0.2">
      <c r="B23" s="903" t="s">
        <v>632</v>
      </c>
      <c r="C23" s="946">
        <f t="shared" si="9"/>
        <v>69</v>
      </c>
      <c r="D23" s="119">
        <v>19</v>
      </c>
      <c r="E23" s="119">
        <v>39</v>
      </c>
      <c r="F23" s="119">
        <v>11</v>
      </c>
      <c r="G23" s="946">
        <f t="shared" si="10"/>
        <v>58</v>
      </c>
      <c r="H23" s="119">
        <v>23</v>
      </c>
      <c r="I23" s="119">
        <v>26</v>
      </c>
      <c r="J23" s="119">
        <v>9</v>
      </c>
      <c r="K23" s="946">
        <f t="shared" si="11"/>
        <v>76</v>
      </c>
      <c r="L23" s="119">
        <f t="shared" si="12"/>
        <v>30</v>
      </c>
      <c r="M23" s="119">
        <f t="shared" si="12"/>
        <v>28</v>
      </c>
      <c r="N23" s="208">
        <f t="shared" si="12"/>
        <v>18</v>
      </c>
      <c r="O23" s="947">
        <f t="shared" si="13"/>
        <v>61</v>
      </c>
      <c r="P23" s="119">
        <f t="shared" si="14"/>
        <v>26</v>
      </c>
      <c r="Q23" s="119">
        <f t="shared" si="14"/>
        <v>23</v>
      </c>
      <c r="R23" s="208">
        <f t="shared" si="14"/>
        <v>12</v>
      </c>
      <c r="S23" s="947">
        <f t="shared" si="15"/>
        <v>84</v>
      </c>
      <c r="T23" s="119">
        <f t="shared" si="16"/>
        <v>35</v>
      </c>
      <c r="U23" s="119">
        <f t="shared" si="16"/>
        <v>35</v>
      </c>
      <c r="V23" s="208">
        <f t="shared" si="16"/>
        <v>14</v>
      </c>
      <c r="W23" s="947">
        <f t="shared" si="17"/>
        <v>94</v>
      </c>
      <c r="X23" s="119">
        <f t="shared" si="18"/>
        <v>38</v>
      </c>
      <c r="Y23" s="119">
        <f t="shared" si="18"/>
        <v>37</v>
      </c>
      <c r="Z23" s="208">
        <f t="shared" si="18"/>
        <v>19</v>
      </c>
      <c r="AA23" s="947">
        <f t="shared" si="19"/>
        <v>64</v>
      </c>
      <c r="AB23" s="119">
        <f t="shared" si="20"/>
        <v>25</v>
      </c>
      <c r="AC23" s="119">
        <f t="shared" si="20"/>
        <v>29</v>
      </c>
      <c r="AD23" s="208">
        <f t="shared" si="20"/>
        <v>10</v>
      </c>
      <c r="AE23" s="947">
        <f t="shared" si="21"/>
        <v>79</v>
      </c>
      <c r="AF23" s="119">
        <f t="shared" si="22"/>
        <v>24</v>
      </c>
      <c r="AG23" s="119">
        <f t="shared" si="22"/>
        <v>44</v>
      </c>
      <c r="AH23" s="208">
        <f t="shared" si="22"/>
        <v>11</v>
      </c>
      <c r="AI23" s="947">
        <f t="shared" si="23"/>
        <v>0</v>
      </c>
      <c r="AJ23" s="119"/>
      <c r="AK23" s="119"/>
      <c r="AL23" s="208"/>
      <c r="AM23" s="947">
        <f t="shared" si="24"/>
        <v>0</v>
      </c>
      <c r="AN23" s="119"/>
      <c r="AO23" s="119"/>
      <c r="AP23" s="208"/>
      <c r="AQ23" s="947">
        <f t="shared" si="25"/>
        <v>0</v>
      </c>
      <c r="AR23" s="119"/>
      <c r="AS23" s="119"/>
      <c r="AT23" s="208"/>
      <c r="AU23" s="946">
        <f t="shared" si="26"/>
        <v>0</v>
      </c>
      <c r="AV23" s="119"/>
      <c r="AW23" s="119"/>
      <c r="AX23" s="208"/>
      <c r="AY23" s="947">
        <f t="shared" si="27"/>
        <v>585</v>
      </c>
      <c r="AZ23" s="119">
        <f t="shared" si="28"/>
        <v>220</v>
      </c>
      <c r="BA23" s="119">
        <f t="shared" si="8"/>
        <v>261</v>
      </c>
      <c r="BB23" s="208">
        <f t="shared" si="8"/>
        <v>104</v>
      </c>
    </row>
    <row r="24" spans="2:54" ht="12.75" customHeight="1" thickBot="1" x14ac:dyDescent="0.25">
      <c r="B24" s="948" t="s">
        <v>633</v>
      </c>
      <c r="C24" s="949">
        <f t="shared" si="9"/>
        <v>0</v>
      </c>
      <c r="D24" s="131">
        <v>0</v>
      </c>
      <c r="E24" s="131">
        <v>0</v>
      </c>
      <c r="F24" s="131">
        <v>0</v>
      </c>
      <c r="G24" s="949">
        <f t="shared" si="10"/>
        <v>0</v>
      </c>
      <c r="H24" s="131">
        <v>0</v>
      </c>
      <c r="I24" s="131">
        <v>0</v>
      </c>
      <c r="J24" s="131">
        <v>0</v>
      </c>
      <c r="K24" s="949">
        <f t="shared" si="11"/>
        <v>0</v>
      </c>
      <c r="L24" s="131">
        <f t="shared" si="12"/>
        <v>0</v>
      </c>
      <c r="M24" s="131">
        <f t="shared" si="12"/>
        <v>0</v>
      </c>
      <c r="N24" s="209">
        <f t="shared" si="12"/>
        <v>0</v>
      </c>
      <c r="O24" s="950">
        <f t="shared" si="13"/>
        <v>1</v>
      </c>
      <c r="P24" s="131">
        <f t="shared" si="14"/>
        <v>0</v>
      </c>
      <c r="Q24" s="131">
        <f t="shared" si="14"/>
        <v>0</v>
      </c>
      <c r="R24" s="209">
        <f t="shared" si="14"/>
        <v>1</v>
      </c>
      <c r="S24" s="950">
        <f t="shared" si="15"/>
        <v>4</v>
      </c>
      <c r="T24" s="131">
        <f t="shared" si="16"/>
        <v>0</v>
      </c>
      <c r="U24" s="131">
        <f t="shared" si="16"/>
        <v>4</v>
      </c>
      <c r="V24" s="209">
        <f t="shared" si="16"/>
        <v>0</v>
      </c>
      <c r="W24" s="950">
        <f t="shared" si="17"/>
        <v>0</v>
      </c>
      <c r="X24" s="131">
        <f t="shared" si="18"/>
        <v>0</v>
      </c>
      <c r="Y24" s="131">
        <f t="shared" si="18"/>
        <v>0</v>
      </c>
      <c r="Z24" s="209">
        <f t="shared" si="18"/>
        <v>0</v>
      </c>
      <c r="AA24" s="950">
        <f t="shared" si="19"/>
        <v>0</v>
      </c>
      <c r="AB24" s="131">
        <f t="shared" si="20"/>
        <v>0</v>
      </c>
      <c r="AC24" s="131">
        <f t="shared" si="20"/>
        <v>0</v>
      </c>
      <c r="AD24" s="209">
        <f t="shared" si="20"/>
        <v>0</v>
      </c>
      <c r="AE24" s="950">
        <f t="shared" si="21"/>
        <v>1</v>
      </c>
      <c r="AF24" s="131">
        <f t="shared" si="22"/>
        <v>0</v>
      </c>
      <c r="AG24" s="131">
        <f t="shared" si="22"/>
        <v>1</v>
      </c>
      <c r="AH24" s="209">
        <f t="shared" si="22"/>
        <v>0</v>
      </c>
      <c r="AI24" s="950">
        <f t="shared" si="23"/>
        <v>0</v>
      </c>
      <c r="AJ24" s="131"/>
      <c r="AK24" s="131"/>
      <c r="AL24" s="209"/>
      <c r="AM24" s="950">
        <f t="shared" si="24"/>
        <v>0</v>
      </c>
      <c r="AN24" s="131"/>
      <c r="AO24" s="131"/>
      <c r="AP24" s="209"/>
      <c r="AQ24" s="950">
        <f t="shared" si="25"/>
        <v>0</v>
      </c>
      <c r="AR24" s="131"/>
      <c r="AS24" s="131"/>
      <c r="AT24" s="209"/>
      <c r="AU24" s="949">
        <f t="shared" si="26"/>
        <v>0</v>
      </c>
      <c r="AV24" s="131"/>
      <c r="AW24" s="131"/>
      <c r="AX24" s="209"/>
      <c r="AY24" s="950">
        <f t="shared" si="27"/>
        <v>6</v>
      </c>
      <c r="AZ24" s="131">
        <f t="shared" si="28"/>
        <v>0</v>
      </c>
      <c r="BA24" s="131">
        <f t="shared" si="28"/>
        <v>5</v>
      </c>
      <c r="BB24" s="209">
        <f t="shared" si="28"/>
        <v>1</v>
      </c>
    </row>
    <row r="25" spans="2:54" ht="12.75" customHeight="1" x14ac:dyDescent="0.25">
      <c r="B25" s="951" t="s">
        <v>645</v>
      </c>
      <c r="C25" s="952">
        <v>16584</v>
      </c>
      <c r="D25" s="207">
        <v>7495</v>
      </c>
      <c r="E25" s="207">
        <v>6597</v>
      </c>
      <c r="F25" s="207">
        <v>2492</v>
      </c>
      <c r="G25" s="952">
        <f t="shared" ref="G25:AH25" si="29">SUM(G26:G42)</f>
        <v>14576</v>
      </c>
      <c r="H25" s="207">
        <f t="shared" si="29"/>
        <v>6283</v>
      </c>
      <c r="I25" s="207">
        <f t="shared" si="29"/>
        <v>6090</v>
      </c>
      <c r="J25" s="207">
        <f t="shared" si="29"/>
        <v>2203</v>
      </c>
      <c r="K25" s="952">
        <f t="shared" si="29"/>
        <v>17526</v>
      </c>
      <c r="L25" s="207">
        <f t="shared" si="29"/>
        <v>7567</v>
      </c>
      <c r="M25" s="207">
        <f t="shared" si="29"/>
        <v>7108</v>
      </c>
      <c r="N25" s="210">
        <f t="shared" si="29"/>
        <v>2851</v>
      </c>
      <c r="O25" s="953">
        <f t="shared" si="29"/>
        <v>15779</v>
      </c>
      <c r="P25" s="207">
        <f t="shared" si="29"/>
        <v>6826</v>
      </c>
      <c r="Q25" s="207">
        <f t="shared" si="29"/>
        <v>6385</v>
      </c>
      <c r="R25" s="210">
        <f t="shared" si="29"/>
        <v>2568</v>
      </c>
      <c r="S25" s="953">
        <f t="shared" si="29"/>
        <v>15812</v>
      </c>
      <c r="T25" s="207">
        <f t="shared" si="29"/>
        <v>6831</v>
      </c>
      <c r="U25" s="207">
        <f t="shared" si="29"/>
        <v>6416</v>
      </c>
      <c r="V25" s="210">
        <f t="shared" si="29"/>
        <v>2565</v>
      </c>
      <c r="W25" s="953">
        <f t="shared" si="29"/>
        <v>15770</v>
      </c>
      <c r="X25" s="207">
        <f t="shared" si="29"/>
        <v>6707</v>
      </c>
      <c r="Y25" s="207">
        <f t="shared" si="29"/>
        <v>6698</v>
      </c>
      <c r="Z25" s="210">
        <f t="shared" si="29"/>
        <v>2365</v>
      </c>
      <c r="AA25" s="953">
        <f t="shared" si="29"/>
        <v>15199</v>
      </c>
      <c r="AB25" s="207">
        <f t="shared" si="29"/>
        <v>6416</v>
      </c>
      <c r="AC25" s="207">
        <f t="shared" si="29"/>
        <v>6510</v>
      </c>
      <c r="AD25" s="210">
        <f t="shared" si="29"/>
        <v>2273</v>
      </c>
      <c r="AE25" s="953">
        <f t="shared" si="29"/>
        <v>15157</v>
      </c>
      <c r="AF25" s="207">
        <f t="shared" si="29"/>
        <v>6332</v>
      </c>
      <c r="AG25" s="207">
        <f t="shared" si="29"/>
        <v>6618</v>
      </c>
      <c r="AH25" s="210">
        <f t="shared" si="29"/>
        <v>2207</v>
      </c>
      <c r="AI25" s="953">
        <f t="shared" ref="AI25:BB25" si="30">SUM(AI26:AI42)</f>
        <v>0</v>
      </c>
      <c r="AJ25" s="207">
        <f t="shared" si="30"/>
        <v>0</v>
      </c>
      <c r="AK25" s="207">
        <f t="shared" si="30"/>
        <v>0</v>
      </c>
      <c r="AL25" s="210">
        <f t="shared" si="30"/>
        <v>0</v>
      </c>
      <c r="AM25" s="953">
        <f t="shared" si="30"/>
        <v>0</v>
      </c>
      <c r="AN25" s="207">
        <f t="shared" si="30"/>
        <v>0</v>
      </c>
      <c r="AO25" s="207">
        <f t="shared" si="30"/>
        <v>0</v>
      </c>
      <c r="AP25" s="210">
        <f t="shared" si="30"/>
        <v>0</v>
      </c>
      <c r="AQ25" s="953">
        <f t="shared" si="30"/>
        <v>0</v>
      </c>
      <c r="AR25" s="207">
        <f t="shared" si="30"/>
        <v>0</v>
      </c>
      <c r="AS25" s="207">
        <f t="shared" si="30"/>
        <v>0</v>
      </c>
      <c r="AT25" s="210">
        <f t="shared" si="30"/>
        <v>0</v>
      </c>
      <c r="AU25" s="952">
        <f t="shared" si="30"/>
        <v>0</v>
      </c>
      <c r="AV25" s="207">
        <f t="shared" si="30"/>
        <v>0</v>
      </c>
      <c r="AW25" s="207">
        <f t="shared" si="30"/>
        <v>0</v>
      </c>
      <c r="AX25" s="210">
        <f t="shared" si="30"/>
        <v>0</v>
      </c>
      <c r="AY25" s="953">
        <f t="shared" si="30"/>
        <v>126403</v>
      </c>
      <c r="AZ25" s="207">
        <f t="shared" si="30"/>
        <v>54457</v>
      </c>
      <c r="BA25" s="207">
        <f t="shared" si="30"/>
        <v>52422</v>
      </c>
      <c r="BB25" s="210">
        <f t="shared" si="30"/>
        <v>19524</v>
      </c>
    </row>
    <row r="26" spans="2:54" ht="12.75" x14ac:dyDescent="0.2">
      <c r="B26" s="903" t="s">
        <v>617</v>
      </c>
      <c r="C26" s="946">
        <v>1652</v>
      </c>
      <c r="D26" s="119">
        <v>938</v>
      </c>
      <c r="E26" s="119">
        <v>500</v>
      </c>
      <c r="F26" s="119">
        <v>214</v>
      </c>
      <c r="G26" s="946">
        <f>SUM(H26:J26)</f>
        <v>1502</v>
      </c>
      <c r="H26" s="119">
        <v>798</v>
      </c>
      <c r="I26" s="119">
        <v>520</v>
      </c>
      <c r="J26" s="119">
        <v>184</v>
      </c>
      <c r="K26" s="946">
        <f>SUM(L26:N26)</f>
        <v>1545</v>
      </c>
      <c r="L26" s="954">
        <v>846</v>
      </c>
      <c r="M26" s="954">
        <v>467</v>
      </c>
      <c r="N26" s="955">
        <v>232</v>
      </c>
      <c r="O26" s="947">
        <f>SUM(P26:R26)</f>
        <v>1240</v>
      </c>
      <c r="P26" s="119">
        <v>628</v>
      </c>
      <c r="Q26" s="119">
        <v>424</v>
      </c>
      <c r="R26" s="208">
        <v>188</v>
      </c>
      <c r="S26" s="947">
        <f>SUM(T26:V26)</f>
        <v>1060</v>
      </c>
      <c r="T26" s="119">
        <v>544</v>
      </c>
      <c r="U26" s="119">
        <v>368</v>
      </c>
      <c r="V26" s="208">
        <v>148</v>
      </c>
      <c r="W26" s="947">
        <f>SUM(X26:Z26)</f>
        <v>1110</v>
      </c>
      <c r="X26" s="119">
        <v>552</v>
      </c>
      <c r="Y26" s="119">
        <v>412</v>
      </c>
      <c r="Z26" s="208">
        <v>146</v>
      </c>
      <c r="AA26" s="947">
        <f>SUM(AB26:AD26)</f>
        <v>1189</v>
      </c>
      <c r="AB26" s="119">
        <v>591</v>
      </c>
      <c r="AC26" s="119">
        <v>427</v>
      </c>
      <c r="AD26" s="208">
        <v>171</v>
      </c>
      <c r="AE26" s="947">
        <f>SUM(AF26:AH26)</f>
        <v>1097</v>
      </c>
      <c r="AF26" s="119">
        <v>540</v>
      </c>
      <c r="AG26" s="119">
        <v>418</v>
      </c>
      <c r="AH26" s="208">
        <v>139</v>
      </c>
      <c r="AI26" s="947">
        <f>SUM(AJ26:AL26)</f>
        <v>0</v>
      </c>
      <c r="AJ26" s="119"/>
      <c r="AK26" s="119"/>
      <c r="AL26" s="208"/>
      <c r="AM26" s="947">
        <f>SUM(AN26:AP26)</f>
        <v>0</v>
      </c>
      <c r="AN26" s="119"/>
      <c r="AO26" s="119"/>
      <c r="AP26" s="208"/>
      <c r="AQ26" s="947">
        <f>SUM(AR26:AT26)</f>
        <v>0</v>
      </c>
      <c r="AR26" s="119"/>
      <c r="AS26" s="119"/>
      <c r="AT26" s="208"/>
      <c r="AU26" s="946">
        <f>SUM(AV26:AX26)</f>
        <v>0</v>
      </c>
      <c r="AV26" s="119"/>
      <c r="AW26" s="119"/>
      <c r="AX26" s="208"/>
      <c r="AY26" s="947">
        <f>SUM(AZ26:BB26)</f>
        <v>10395</v>
      </c>
      <c r="AZ26" s="119">
        <f>D26+H26+L26+P26+T26+X26+AB26+AF26+AJ26+AN26+AR26+AV26</f>
        <v>5437</v>
      </c>
      <c r="BA26" s="119">
        <f t="shared" ref="BA26:BB42" si="31">E26+I26+M26+Q26+U26+Y26+AC26+AG26+AK26+AO26+AS26+AW26</f>
        <v>3536</v>
      </c>
      <c r="BB26" s="208">
        <f t="shared" si="31"/>
        <v>1422</v>
      </c>
    </row>
    <row r="27" spans="2:54" ht="15" customHeight="1" x14ac:dyDescent="0.2">
      <c r="B27" s="903" t="s">
        <v>618</v>
      </c>
      <c r="C27" s="946">
        <v>194</v>
      </c>
      <c r="D27" s="119">
        <v>114</v>
      </c>
      <c r="E27" s="119">
        <v>66</v>
      </c>
      <c r="F27" s="119">
        <v>14</v>
      </c>
      <c r="G27" s="946">
        <f t="shared" ref="G27:G42" si="32">SUM(H27:J27)</f>
        <v>143</v>
      </c>
      <c r="H27" s="119">
        <v>76</v>
      </c>
      <c r="I27" s="119">
        <v>55</v>
      </c>
      <c r="J27" s="119">
        <v>12</v>
      </c>
      <c r="K27" s="946">
        <f t="shared" ref="K27:K42" si="33">SUM(L27:N27)</f>
        <v>206</v>
      </c>
      <c r="L27" s="954">
        <v>107</v>
      </c>
      <c r="M27" s="954">
        <v>72</v>
      </c>
      <c r="N27" s="955">
        <v>27</v>
      </c>
      <c r="O27" s="947">
        <f t="shared" ref="O27:O42" si="34">SUM(P27:R27)</f>
        <v>175</v>
      </c>
      <c r="P27" s="119">
        <v>101</v>
      </c>
      <c r="Q27" s="119">
        <v>55</v>
      </c>
      <c r="R27" s="208">
        <v>19</v>
      </c>
      <c r="S27" s="947">
        <f t="shared" ref="S27:S42" si="35">SUM(T27:V27)</f>
        <v>199</v>
      </c>
      <c r="T27" s="119">
        <v>103</v>
      </c>
      <c r="U27" s="119">
        <v>75</v>
      </c>
      <c r="V27" s="208">
        <v>21</v>
      </c>
      <c r="W27" s="947">
        <f t="shared" ref="W27:W42" si="36">SUM(X27:Z27)</f>
        <v>184</v>
      </c>
      <c r="X27" s="119">
        <v>87</v>
      </c>
      <c r="Y27" s="119">
        <v>70</v>
      </c>
      <c r="Z27" s="208">
        <v>27</v>
      </c>
      <c r="AA27" s="947">
        <f t="shared" ref="AA27:AA42" si="37">SUM(AB27:AD27)</f>
        <v>183</v>
      </c>
      <c r="AB27" s="119">
        <v>101</v>
      </c>
      <c r="AC27" s="119">
        <v>61</v>
      </c>
      <c r="AD27" s="208">
        <v>21</v>
      </c>
      <c r="AE27" s="947">
        <f t="shared" ref="AE27:AE42" si="38">SUM(AF27:AH27)</f>
        <v>171</v>
      </c>
      <c r="AF27" s="119">
        <v>80</v>
      </c>
      <c r="AG27" s="119">
        <v>55</v>
      </c>
      <c r="AH27" s="208">
        <v>36</v>
      </c>
      <c r="AI27" s="947">
        <f t="shared" ref="AI27:AI42" si="39">SUM(AJ27:AL27)</f>
        <v>0</v>
      </c>
      <c r="AJ27" s="119"/>
      <c r="AK27" s="119"/>
      <c r="AL27" s="208"/>
      <c r="AM27" s="947">
        <f t="shared" ref="AM27:AM42" si="40">SUM(AN27:AP27)</f>
        <v>0</v>
      </c>
      <c r="AN27" s="119"/>
      <c r="AO27" s="119"/>
      <c r="AP27" s="208"/>
      <c r="AQ27" s="947">
        <f t="shared" ref="AQ27:AQ42" si="41">SUM(AR27:AT27)</f>
        <v>0</v>
      </c>
      <c r="AR27" s="119"/>
      <c r="AS27" s="119"/>
      <c r="AT27" s="208"/>
      <c r="AU27" s="946">
        <f t="shared" ref="AU27:AU42" si="42">SUM(AV27:AX27)</f>
        <v>0</v>
      </c>
      <c r="AV27" s="119"/>
      <c r="AW27" s="119"/>
      <c r="AX27" s="208"/>
      <c r="AY27" s="947">
        <f t="shared" ref="AY27:AY42" si="43">SUM(AZ27:BB27)</f>
        <v>1455</v>
      </c>
      <c r="AZ27" s="119">
        <f t="shared" ref="AZ27:AZ42" si="44">D27+H27+L27+P27+T27+X27+AB27+AF27+AJ27+AN27+AR27+AV27</f>
        <v>769</v>
      </c>
      <c r="BA27" s="119">
        <f t="shared" si="31"/>
        <v>509</v>
      </c>
      <c r="BB27" s="208">
        <f t="shared" si="31"/>
        <v>177</v>
      </c>
    </row>
    <row r="28" spans="2:54" ht="15" customHeight="1" x14ac:dyDescent="0.2">
      <c r="B28" s="903" t="s">
        <v>619</v>
      </c>
      <c r="C28" s="946">
        <v>90</v>
      </c>
      <c r="D28" s="119">
        <v>39</v>
      </c>
      <c r="E28" s="119">
        <v>44</v>
      </c>
      <c r="F28" s="119">
        <v>7</v>
      </c>
      <c r="G28" s="946">
        <f t="shared" si="32"/>
        <v>72</v>
      </c>
      <c r="H28" s="119">
        <v>44</v>
      </c>
      <c r="I28" s="119">
        <v>22</v>
      </c>
      <c r="J28" s="119">
        <v>6</v>
      </c>
      <c r="K28" s="946">
        <f t="shared" si="33"/>
        <v>81</v>
      </c>
      <c r="L28" s="954">
        <v>27</v>
      </c>
      <c r="M28" s="954">
        <v>44</v>
      </c>
      <c r="N28" s="955">
        <v>10</v>
      </c>
      <c r="O28" s="947">
        <f t="shared" si="34"/>
        <v>71</v>
      </c>
      <c r="P28" s="119">
        <v>39</v>
      </c>
      <c r="Q28" s="119">
        <v>29</v>
      </c>
      <c r="R28" s="208">
        <v>3</v>
      </c>
      <c r="S28" s="947">
        <f t="shared" si="35"/>
        <v>110</v>
      </c>
      <c r="T28" s="119">
        <v>58</v>
      </c>
      <c r="U28" s="119">
        <v>47</v>
      </c>
      <c r="V28" s="208">
        <v>5</v>
      </c>
      <c r="W28" s="947">
        <f t="shared" si="36"/>
        <v>76</v>
      </c>
      <c r="X28" s="119">
        <v>39</v>
      </c>
      <c r="Y28" s="119">
        <v>35</v>
      </c>
      <c r="Z28" s="208">
        <v>2</v>
      </c>
      <c r="AA28" s="947">
        <f t="shared" si="37"/>
        <v>83</v>
      </c>
      <c r="AB28" s="119">
        <v>43</v>
      </c>
      <c r="AC28" s="119">
        <v>32</v>
      </c>
      <c r="AD28" s="208">
        <v>8</v>
      </c>
      <c r="AE28" s="947">
        <f t="shared" si="38"/>
        <v>69</v>
      </c>
      <c r="AF28" s="119">
        <v>33</v>
      </c>
      <c r="AG28" s="119">
        <v>29</v>
      </c>
      <c r="AH28" s="208">
        <v>7</v>
      </c>
      <c r="AI28" s="947">
        <f t="shared" si="39"/>
        <v>0</v>
      </c>
      <c r="AJ28" s="119"/>
      <c r="AK28" s="119"/>
      <c r="AL28" s="208"/>
      <c r="AM28" s="947">
        <f t="shared" si="40"/>
        <v>0</v>
      </c>
      <c r="AN28" s="119"/>
      <c r="AO28" s="119"/>
      <c r="AP28" s="208"/>
      <c r="AQ28" s="947">
        <f t="shared" si="41"/>
        <v>0</v>
      </c>
      <c r="AR28" s="119"/>
      <c r="AS28" s="119"/>
      <c r="AT28" s="208"/>
      <c r="AU28" s="946">
        <f t="shared" si="42"/>
        <v>0</v>
      </c>
      <c r="AV28" s="119"/>
      <c r="AW28" s="119"/>
      <c r="AX28" s="208"/>
      <c r="AY28" s="947">
        <f t="shared" si="43"/>
        <v>652</v>
      </c>
      <c r="AZ28" s="119">
        <f t="shared" si="44"/>
        <v>322</v>
      </c>
      <c r="BA28" s="119">
        <f t="shared" si="31"/>
        <v>282</v>
      </c>
      <c r="BB28" s="208">
        <f t="shared" si="31"/>
        <v>48</v>
      </c>
    </row>
    <row r="29" spans="2:54" ht="12.75" x14ac:dyDescent="0.2">
      <c r="B29" s="903" t="s">
        <v>620</v>
      </c>
      <c r="C29" s="946">
        <v>2798</v>
      </c>
      <c r="D29" s="119">
        <v>1319</v>
      </c>
      <c r="E29" s="119">
        <v>1004</v>
      </c>
      <c r="F29" s="119">
        <v>475</v>
      </c>
      <c r="G29" s="946">
        <f t="shared" si="32"/>
        <v>2446</v>
      </c>
      <c r="H29" s="119">
        <v>1183</v>
      </c>
      <c r="I29" s="119">
        <v>841</v>
      </c>
      <c r="J29" s="119">
        <v>422</v>
      </c>
      <c r="K29" s="946">
        <f t="shared" si="33"/>
        <v>2945</v>
      </c>
      <c r="L29" s="954">
        <v>1357</v>
      </c>
      <c r="M29" s="954">
        <v>1012</v>
      </c>
      <c r="N29" s="955">
        <v>576</v>
      </c>
      <c r="O29" s="947">
        <f t="shared" si="34"/>
        <v>2598</v>
      </c>
      <c r="P29" s="119">
        <v>1239</v>
      </c>
      <c r="Q29" s="119">
        <v>910</v>
      </c>
      <c r="R29" s="208">
        <v>449</v>
      </c>
      <c r="S29" s="947">
        <f t="shared" si="35"/>
        <v>2612</v>
      </c>
      <c r="T29" s="119">
        <v>1214</v>
      </c>
      <c r="U29" s="119">
        <v>910</v>
      </c>
      <c r="V29" s="208">
        <v>488</v>
      </c>
      <c r="W29" s="947">
        <f t="shared" si="36"/>
        <v>2490</v>
      </c>
      <c r="X29" s="119">
        <v>1146</v>
      </c>
      <c r="Y29" s="119">
        <v>952</v>
      </c>
      <c r="Z29" s="208">
        <v>392</v>
      </c>
      <c r="AA29" s="947">
        <f t="shared" si="37"/>
        <v>2519</v>
      </c>
      <c r="AB29" s="119">
        <v>1153</v>
      </c>
      <c r="AC29" s="119">
        <v>930</v>
      </c>
      <c r="AD29" s="208">
        <v>436</v>
      </c>
      <c r="AE29" s="947">
        <f t="shared" si="38"/>
        <v>2391</v>
      </c>
      <c r="AF29" s="119">
        <v>1099</v>
      </c>
      <c r="AG29" s="119">
        <v>883</v>
      </c>
      <c r="AH29" s="208">
        <v>409</v>
      </c>
      <c r="AI29" s="947">
        <f t="shared" si="39"/>
        <v>0</v>
      </c>
      <c r="AJ29" s="119"/>
      <c r="AK29" s="119"/>
      <c r="AL29" s="208"/>
      <c r="AM29" s="947">
        <f t="shared" si="40"/>
        <v>0</v>
      </c>
      <c r="AN29" s="119"/>
      <c r="AO29" s="119"/>
      <c r="AP29" s="208"/>
      <c r="AQ29" s="947">
        <f t="shared" si="41"/>
        <v>0</v>
      </c>
      <c r="AR29" s="119"/>
      <c r="AS29" s="119"/>
      <c r="AT29" s="208"/>
      <c r="AU29" s="946">
        <f t="shared" si="42"/>
        <v>0</v>
      </c>
      <c r="AV29" s="119"/>
      <c r="AW29" s="119"/>
      <c r="AX29" s="208"/>
      <c r="AY29" s="947">
        <f t="shared" si="43"/>
        <v>20799</v>
      </c>
      <c r="AZ29" s="119">
        <f t="shared" si="44"/>
        <v>9710</v>
      </c>
      <c r="BA29" s="119">
        <f t="shared" si="31"/>
        <v>7442</v>
      </c>
      <c r="BB29" s="208">
        <f t="shared" si="31"/>
        <v>3647</v>
      </c>
    </row>
    <row r="30" spans="2:54" ht="12.75" customHeight="1" x14ac:dyDescent="0.2">
      <c r="B30" s="903" t="s">
        <v>621</v>
      </c>
      <c r="C30" s="946">
        <v>41</v>
      </c>
      <c r="D30" s="119">
        <v>25</v>
      </c>
      <c r="E30" s="119">
        <v>14</v>
      </c>
      <c r="F30" s="119">
        <v>2</v>
      </c>
      <c r="G30" s="946">
        <f t="shared" si="32"/>
        <v>30</v>
      </c>
      <c r="H30" s="119">
        <v>16</v>
      </c>
      <c r="I30" s="119">
        <v>11</v>
      </c>
      <c r="J30" s="119">
        <v>3</v>
      </c>
      <c r="K30" s="946">
        <f t="shared" si="33"/>
        <v>48</v>
      </c>
      <c r="L30" s="954">
        <v>29</v>
      </c>
      <c r="M30" s="954">
        <v>17</v>
      </c>
      <c r="N30" s="955">
        <v>2</v>
      </c>
      <c r="O30" s="947">
        <f t="shared" si="34"/>
        <v>46</v>
      </c>
      <c r="P30" s="119">
        <v>19</v>
      </c>
      <c r="Q30" s="119">
        <v>23</v>
      </c>
      <c r="R30" s="208">
        <v>4</v>
      </c>
      <c r="S30" s="947">
        <f t="shared" si="35"/>
        <v>45</v>
      </c>
      <c r="T30" s="119">
        <v>30</v>
      </c>
      <c r="U30" s="119">
        <v>15</v>
      </c>
      <c r="V30" s="208">
        <v>0</v>
      </c>
      <c r="W30" s="947">
        <f t="shared" si="36"/>
        <v>52</v>
      </c>
      <c r="X30" s="119">
        <v>22</v>
      </c>
      <c r="Y30" s="119">
        <v>24</v>
      </c>
      <c r="Z30" s="208">
        <v>6</v>
      </c>
      <c r="AA30" s="947">
        <f t="shared" si="37"/>
        <v>58</v>
      </c>
      <c r="AB30" s="119">
        <v>20</v>
      </c>
      <c r="AC30" s="119">
        <v>34</v>
      </c>
      <c r="AD30" s="208">
        <v>4</v>
      </c>
      <c r="AE30" s="947">
        <f t="shared" si="38"/>
        <v>41</v>
      </c>
      <c r="AF30" s="119">
        <v>18</v>
      </c>
      <c r="AG30" s="119">
        <v>18</v>
      </c>
      <c r="AH30" s="208">
        <v>5</v>
      </c>
      <c r="AI30" s="947">
        <f t="shared" si="39"/>
        <v>0</v>
      </c>
      <c r="AJ30" s="119"/>
      <c r="AK30" s="119"/>
      <c r="AL30" s="208"/>
      <c r="AM30" s="947">
        <f t="shared" si="40"/>
        <v>0</v>
      </c>
      <c r="AN30" s="119"/>
      <c r="AO30" s="119"/>
      <c r="AP30" s="208"/>
      <c r="AQ30" s="947">
        <f t="shared" si="41"/>
        <v>0</v>
      </c>
      <c r="AR30" s="119"/>
      <c r="AS30" s="119"/>
      <c r="AT30" s="208"/>
      <c r="AU30" s="946">
        <f t="shared" si="42"/>
        <v>0</v>
      </c>
      <c r="AV30" s="119"/>
      <c r="AW30" s="119"/>
      <c r="AX30" s="208"/>
      <c r="AY30" s="947">
        <f t="shared" si="43"/>
        <v>361</v>
      </c>
      <c r="AZ30" s="119">
        <f t="shared" si="44"/>
        <v>179</v>
      </c>
      <c r="BA30" s="119">
        <f t="shared" si="31"/>
        <v>156</v>
      </c>
      <c r="BB30" s="208">
        <f t="shared" si="31"/>
        <v>26</v>
      </c>
    </row>
    <row r="31" spans="2:54" ht="12.75" customHeight="1" x14ac:dyDescent="0.2">
      <c r="B31" s="903" t="s">
        <v>622</v>
      </c>
      <c r="C31" s="946">
        <v>2450</v>
      </c>
      <c r="D31" s="119">
        <v>527</v>
      </c>
      <c r="E31" s="119">
        <v>1657</v>
      </c>
      <c r="F31" s="119">
        <v>266</v>
      </c>
      <c r="G31" s="946">
        <f t="shared" si="32"/>
        <v>2387</v>
      </c>
      <c r="H31" s="119">
        <v>500</v>
      </c>
      <c r="I31" s="119">
        <v>1612</v>
      </c>
      <c r="J31" s="119">
        <v>275</v>
      </c>
      <c r="K31" s="946">
        <f t="shared" si="33"/>
        <v>2441</v>
      </c>
      <c r="L31" s="954">
        <v>503</v>
      </c>
      <c r="M31" s="954">
        <v>1668</v>
      </c>
      <c r="N31" s="955">
        <v>270</v>
      </c>
      <c r="O31" s="947">
        <f t="shared" si="34"/>
        <v>2319</v>
      </c>
      <c r="P31" s="119">
        <v>514</v>
      </c>
      <c r="Q31" s="119">
        <v>1541</v>
      </c>
      <c r="R31" s="208">
        <v>264</v>
      </c>
      <c r="S31" s="947">
        <f t="shared" si="35"/>
        <v>2151</v>
      </c>
      <c r="T31" s="119">
        <v>460</v>
      </c>
      <c r="U31" s="119">
        <v>1464</v>
      </c>
      <c r="V31" s="208">
        <v>227</v>
      </c>
      <c r="W31" s="947">
        <f t="shared" si="36"/>
        <v>2120</v>
      </c>
      <c r="X31" s="119">
        <v>501</v>
      </c>
      <c r="Y31" s="119">
        <v>1427</v>
      </c>
      <c r="Z31" s="208">
        <v>192</v>
      </c>
      <c r="AA31" s="947">
        <f t="shared" si="37"/>
        <v>2276</v>
      </c>
      <c r="AB31" s="119">
        <v>518</v>
      </c>
      <c r="AC31" s="119">
        <v>1552</v>
      </c>
      <c r="AD31" s="208">
        <v>206</v>
      </c>
      <c r="AE31" s="947">
        <f t="shared" si="38"/>
        <v>2078</v>
      </c>
      <c r="AF31" s="119">
        <v>460</v>
      </c>
      <c r="AG31" s="119">
        <v>1417</v>
      </c>
      <c r="AH31" s="208">
        <v>201</v>
      </c>
      <c r="AI31" s="947">
        <f t="shared" si="39"/>
        <v>0</v>
      </c>
      <c r="AJ31" s="119"/>
      <c r="AK31" s="119"/>
      <c r="AL31" s="208"/>
      <c r="AM31" s="947">
        <f t="shared" si="40"/>
        <v>0</v>
      </c>
      <c r="AN31" s="119"/>
      <c r="AO31" s="119"/>
      <c r="AP31" s="208"/>
      <c r="AQ31" s="947">
        <f t="shared" si="41"/>
        <v>0</v>
      </c>
      <c r="AR31" s="119"/>
      <c r="AS31" s="119"/>
      <c r="AT31" s="208"/>
      <c r="AU31" s="946">
        <f t="shared" si="42"/>
        <v>0</v>
      </c>
      <c r="AV31" s="119"/>
      <c r="AW31" s="119"/>
      <c r="AX31" s="208"/>
      <c r="AY31" s="947">
        <f t="shared" si="43"/>
        <v>18222</v>
      </c>
      <c r="AZ31" s="119">
        <f t="shared" si="44"/>
        <v>3983</v>
      </c>
      <c r="BA31" s="119">
        <f t="shared" si="31"/>
        <v>12338</v>
      </c>
      <c r="BB31" s="208">
        <f t="shared" si="31"/>
        <v>1901</v>
      </c>
    </row>
    <row r="32" spans="2:54" ht="12.75" x14ac:dyDescent="0.2">
      <c r="B32" s="903" t="s">
        <v>623</v>
      </c>
      <c r="C32" s="946">
        <v>2484</v>
      </c>
      <c r="D32" s="119">
        <v>1457</v>
      </c>
      <c r="E32" s="119">
        <v>806</v>
      </c>
      <c r="F32" s="119">
        <v>221</v>
      </c>
      <c r="G32" s="946">
        <f t="shared" si="32"/>
        <v>2080</v>
      </c>
      <c r="H32" s="119">
        <v>1150</v>
      </c>
      <c r="I32" s="119">
        <v>714</v>
      </c>
      <c r="J32" s="119">
        <v>216</v>
      </c>
      <c r="K32" s="946">
        <f t="shared" si="33"/>
        <v>2562</v>
      </c>
      <c r="L32" s="954">
        <v>1446</v>
      </c>
      <c r="M32" s="954">
        <v>874</v>
      </c>
      <c r="N32" s="955">
        <v>242</v>
      </c>
      <c r="O32" s="947">
        <f t="shared" si="34"/>
        <v>2306</v>
      </c>
      <c r="P32" s="119">
        <v>1284</v>
      </c>
      <c r="Q32" s="119">
        <v>785</v>
      </c>
      <c r="R32" s="208">
        <v>237</v>
      </c>
      <c r="S32" s="947">
        <f t="shared" si="35"/>
        <v>2285</v>
      </c>
      <c r="T32" s="119">
        <v>1294</v>
      </c>
      <c r="U32" s="119">
        <v>764</v>
      </c>
      <c r="V32" s="208">
        <v>227</v>
      </c>
      <c r="W32" s="947">
        <f t="shared" si="36"/>
        <v>2328</v>
      </c>
      <c r="X32" s="119">
        <v>1296</v>
      </c>
      <c r="Y32" s="119">
        <v>833</v>
      </c>
      <c r="Z32" s="208">
        <v>199</v>
      </c>
      <c r="AA32" s="947">
        <f t="shared" si="37"/>
        <v>2199</v>
      </c>
      <c r="AB32" s="119">
        <v>1188</v>
      </c>
      <c r="AC32" s="119">
        <v>810</v>
      </c>
      <c r="AD32" s="208">
        <v>201</v>
      </c>
      <c r="AE32" s="947">
        <f t="shared" si="38"/>
        <v>2210</v>
      </c>
      <c r="AF32" s="119">
        <v>1214</v>
      </c>
      <c r="AG32" s="119">
        <v>820</v>
      </c>
      <c r="AH32" s="208">
        <v>176</v>
      </c>
      <c r="AI32" s="947">
        <f t="shared" si="39"/>
        <v>0</v>
      </c>
      <c r="AJ32" s="119"/>
      <c r="AK32" s="119"/>
      <c r="AL32" s="208"/>
      <c r="AM32" s="947">
        <f t="shared" si="40"/>
        <v>0</v>
      </c>
      <c r="AN32" s="119"/>
      <c r="AO32" s="119"/>
      <c r="AP32" s="208"/>
      <c r="AQ32" s="947">
        <f t="shared" si="41"/>
        <v>0</v>
      </c>
      <c r="AR32" s="119"/>
      <c r="AS32" s="119"/>
      <c r="AT32" s="208"/>
      <c r="AU32" s="946">
        <f t="shared" si="42"/>
        <v>0</v>
      </c>
      <c r="AV32" s="119"/>
      <c r="AW32" s="119"/>
      <c r="AX32" s="208"/>
      <c r="AY32" s="947">
        <f t="shared" si="43"/>
        <v>18454</v>
      </c>
      <c r="AZ32" s="119">
        <f t="shared" si="44"/>
        <v>10329</v>
      </c>
      <c r="BA32" s="119">
        <f t="shared" si="31"/>
        <v>6406</v>
      </c>
      <c r="BB32" s="208">
        <f t="shared" si="31"/>
        <v>1719</v>
      </c>
    </row>
    <row r="33" spans="2:54" ht="12.75" customHeight="1" x14ac:dyDescent="0.2">
      <c r="B33" s="903" t="s">
        <v>624</v>
      </c>
      <c r="C33" s="946">
        <v>926</v>
      </c>
      <c r="D33" s="119">
        <v>518</v>
      </c>
      <c r="E33" s="119">
        <v>216</v>
      </c>
      <c r="F33" s="119">
        <v>192</v>
      </c>
      <c r="G33" s="946">
        <f t="shared" si="32"/>
        <v>774</v>
      </c>
      <c r="H33" s="119">
        <v>439</v>
      </c>
      <c r="I33" s="119">
        <v>169</v>
      </c>
      <c r="J33" s="119">
        <v>166</v>
      </c>
      <c r="K33" s="946">
        <f t="shared" si="33"/>
        <v>879</v>
      </c>
      <c r="L33" s="954">
        <v>483</v>
      </c>
      <c r="M33" s="954">
        <v>237</v>
      </c>
      <c r="N33" s="955">
        <v>159</v>
      </c>
      <c r="O33" s="947">
        <f t="shared" si="34"/>
        <v>853</v>
      </c>
      <c r="P33" s="119">
        <v>495</v>
      </c>
      <c r="Q33" s="119">
        <v>203</v>
      </c>
      <c r="R33" s="208">
        <v>155</v>
      </c>
      <c r="S33" s="947">
        <f t="shared" si="35"/>
        <v>957</v>
      </c>
      <c r="T33" s="119">
        <v>506</v>
      </c>
      <c r="U33" s="119">
        <v>244</v>
      </c>
      <c r="V33" s="208">
        <v>207</v>
      </c>
      <c r="W33" s="947">
        <f t="shared" si="36"/>
        <v>903</v>
      </c>
      <c r="X33" s="119">
        <v>488</v>
      </c>
      <c r="Y33" s="119">
        <v>257</v>
      </c>
      <c r="Z33" s="208">
        <v>158</v>
      </c>
      <c r="AA33" s="947">
        <f t="shared" si="37"/>
        <v>884</v>
      </c>
      <c r="AB33" s="119">
        <v>489</v>
      </c>
      <c r="AC33" s="119">
        <v>238</v>
      </c>
      <c r="AD33" s="208">
        <v>157</v>
      </c>
      <c r="AE33" s="947">
        <f t="shared" si="38"/>
        <v>898</v>
      </c>
      <c r="AF33" s="119">
        <v>472</v>
      </c>
      <c r="AG33" s="119">
        <v>261</v>
      </c>
      <c r="AH33" s="208">
        <v>165</v>
      </c>
      <c r="AI33" s="947">
        <f t="shared" si="39"/>
        <v>0</v>
      </c>
      <c r="AJ33" s="119"/>
      <c r="AK33" s="119"/>
      <c r="AL33" s="208"/>
      <c r="AM33" s="947">
        <f t="shared" si="40"/>
        <v>0</v>
      </c>
      <c r="AN33" s="119"/>
      <c r="AO33" s="119"/>
      <c r="AP33" s="208"/>
      <c r="AQ33" s="947">
        <f t="shared" si="41"/>
        <v>0</v>
      </c>
      <c r="AR33" s="119"/>
      <c r="AS33" s="119"/>
      <c r="AT33" s="208"/>
      <c r="AU33" s="946">
        <f t="shared" si="42"/>
        <v>0</v>
      </c>
      <c r="AV33" s="119"/>
      <c r="AW33" s="119"/>
      <c r="AX33" s="208"/>
      <c r="AY33" s="947">
        <f t="shared" si="43"/>
        <v>7074</v>
      </c>
      <c r="AZ33" s="119">
        <f t="shared" si="44"/>
        <v>3890</v>
      </c>
      <c r="BA33" s="119">
        <f t="shared" si="31"/>
        <v>1825</v>
      </c>
      <c r="BB33" s="208">
        <f t="shared" si="31"/>
        <v>1359</v>
      </c>
    </row>
    <row r="34" spans="2:54" ht="12.75" customHeight="1" x14ac:dyDescent="0.2">
      <c r="B34" s="903" t="s">
        <v>625</v>
      </c>
      <c r="C34" s="946">
        <v>1744</v>
      </c>
      <c r="D34" s="119">
        <v>547</v>
      </c>
      <c r="E34" s="119">
        <v>777</v>
      </c>
      <c r="F34" s="119">
        <v>420</v>
      </c>
      <c r="G34" s="946">
        <f t="shared" si="32"/>
        <v>1589</v>
      </c>
      <c r="H34" s="119">
        <v>471</v>
      </c>
      <c r="I34" s="119">
        <v>745</v>
      </c>
      <c r="J34" s="119">
        <v>373</v>
      </c>
      <c r="K34" s="946">
        <f t="shared" si="33"/>
        <v>1830</v>
      </c>
      <c r="L34" s="956">
        <v>504</v>
      </c>
      <c r="M34" s="956">
        <v>859</v>
      </c>
      <c r="N34" s="957">
        <v>467</v>
      </c>
      <c r="O34" s="947">
        <f t="shared" si="34"/>
        <v>1645</v>
      </c>
      <c r="P34" s="119">
        <v>455</v>
      </c>
      <c r="Q34" s="119">
        <v>751</v>
      </c>
      <c r="R34" s="208">
        <v>439</v>
      </c>
      <c r="S34" s="947">
        <f t="shared" si="35"/>
        <v>1681</v>
      </c>
      <c r="T34" s="119">
        <v>495</v>
      </c>
      <c r="U34" s="119">
        <v>762</v>
      </c>
      <c r="V34" s="208">
        <v>424</v>
      </c>
      <c r="W34" s="947">
        <f t="shared" si="36"/>
        <v>1764</v>
      </c>
      <c r="X34" s="119">
        <v>478</v>
      </c>
      <c r="Y34" s="119">
        <v>829</v>
      </c>
      <c r="Z34" s="208">
        <v>457</v>
      </c>
      <c r="AA34" s="947">
        <f t="shared" si="37"/>
        <v>1584</v>
      </c>
      <c r="AB34" s="119">
        <v>453</v>
      </c>
      <c r="AC34" s="119">
        <v>771</v>
      </c>
      <c r="AD34" s="208">
        <v>360</v>
      </c>
      <c r="AE34" s="947">
        <f t="shared" si="38"/>
        <v>1574</v>
      </c>
      <c r="AF34" s="119">
        <v>426</v>
      </c>
      <c r="AG34" s="119">
        <v>786</v>
      </c>
      <c r="AH34" s="208">
        <v>362</v>
      </c>
      <c r="AI34" s="947">
        <f t="shared" si="39"/>
        <v>0</v>
      </c>
      <c r="AJ34" s="119"/>
      <c r="AK34" s="119"/>
      <c r="AL34" s="208"/>
      <c r="AM34" s="947">
        <f t="shared" si="40"/>
        <v>0</v>
      </c>
      <c r="AN34" s="119"/>
      <c r="AO34" s="119"/>
      <c r="AP34" s="208"/>
      <c r="AQ34" s="947">
        <f t="shared" si="41"/>
        <v>0</v>
      </c>
      <c r="AR34" s="119"/>
      <c r="AS34" s="119"/>
      <c r="AT34" s="208"/>
      <c r="AU34" s="946">
        <f t="shared" si="42"/>
        <v>0</v>
      </c>
      <c r="AV34" s="119"/>
      <c r="AW34" s="119"/>
      <c r="AX34" s="208"/>
      <c r="AY34" s="947">
        <f t="shared" si="43"/>
        <v>13411</v>
      </c>
      <c r="AZ34" s="119">
        <f t="shared" si="44"/>
        <v>3829</v>
      </c>
      <c r="BA34" s="119">
        <f t="shared" si="31"/>
        <v>6280</v>
      </c>
      <c r="BB34" s="208">
        <f t="shared" si="31"/>
        <v>3302</v>
      </c>
    </row>
    <row r="35" spans="2:54" ht="12.75" x14ac:dyDescent="0.2">
      <c r="B35" s="903" t="s">
        <v>626</v>
      </c>
      <c r="C35" s="946">
        <v>188</v>
      </c>
      <c r="D35" s="119">
        <v>82</v>
      </c>
      <c r="E35" s="119">
        <v>76</v>
      </c>
      <c r="F35" s="119">
        <v>30</v>
      </c>
      <c r="G35" s="946">
        <f t="shared" si="32"/>
        <v>149</v>
      </c>
      <c r="H35" s="119">
        <v>66</v>
      </c>
      <c r="I35" s="119">
        <v>69</v>
      </c>
      <c r="J35" s="119">
        <v>14</v>
      </c>
      <c r="K35" s="946">
        <f t="shared" si="33"/>
        <v>178</v>
      </c>
      <c r="L35" s="954">
        <v>64</v>
      </c>
      <c r="M35" s="954">
        <v>87</v>
      </c>
      <c r="N35" s="955">
        <v>27</v>
      </c>
      <c r="O35" s="947">
        <f t="shared" si="34"/>
        <v>149</v>
      </c>
      <c r="P35" s="119">
        <v>54</v>
      </c>
      <c r="Q35" s="119">
        <v>81</v>
      </c>
      <c r="R35" s="208">
        <v>14</v>
      </c>
      <c r="S35" s="947">
        <f t="shared" si="35"/>
        <v>159</v>
      </c>
      <c r="T35" s="119">
        <v>53</v>
      </c>
      <c r="U35" s="119">
        <v>90</v>
      </c>
      <c r="V35" s="208">
        <v>16</v>
      </c>
      <c r="W35" s="947">
        <f t="shared" si="36"/>
        <v>170</v>
      </c>
      <c r="X35" s="119">
        <v>65</v>
      </c>
      <c r="Y35" s="119">
        <v>85</v>
      </c>
      <c r="Z35" s="208">
        <v>20</v>
      </c>
      <c r="AA35" s="947">
        <f t="shared" si="37"/>
        <v>161</v>
      </c>
      <c r="AB35" s="119">
        <v>45</v>
      </c>
      <c r="AC35" s="119">
        <v>88</v>
      </c>
      <c r="AD35" s="208">
        <v>28</v>
      </c>
      <c r="AE35" s="947">
        <f t="shared" si="38"/>
        <v>154</v>
      </c>
      <c r="AF35" s="119">
        <v>41</v>
      </c>
      <c r="AG35" s="119">
        <v>86</v>
      </c>
      <c r="AH35" s="208">
        <v>27</v>
      </c>
      <c r="AI35" s="947">
        <f t="shared" si="39"/>
        <v>0</v>
      </c>
      <c r="AJ35" s="119"/>
      <c r="AK35" s="119"/>
      <c r="AL35" s="208"/>
      <c r="AM35" s="947">
        <f t="shared" si="40"/>
        <v>0</v>
      </c>
      <c r="AN35" s="119"/>
      <c r="AO35" s="119"/>
      <c r="AP35" s="208"/>
      <c r="AQ35" s="947">
        <f t="shared" si="41"/>
        <v>0</v>
      </c>
      <c r="AR35" s="119"/>
      <c r="AS35" s="119"/>
      <c r="AT35" s="208"/>
      <c r="AU35" s="946">
        <f t="shared" si="42"/>
        <v>0</v>
      </c>
      <c r="AV35" s="119"/>
      <c r="AW35" s="119"/>
      <c r="AX35" s="208"/>
      <c r="AY35" s="947">
        <f t="shared" si="43"/>
        <v>1308</v>
      </c>
      <c r="AZ35" s="119">
        <f t="shared" si="44"/>
        <v>470</v>
      </c>
      <c r="BA35" s="119">
        <f t="shared" si="31"/>
        <v>662</v>
      </c>
      <c r="BB35" s="208">
        <f t="shared" si="31"/>
        <v>176</v>
      </c>
    </row>
    <row r="36" spans="2:54" ht="12.75" customHeight="1" x14ac:dyDescent="0.2">
      <c r="B36" s="903" t="s">
        <v>627</v>
      </c>
      <c r="C36" s="946">
        <v>2013</v>
      </c>
      <c r="D36" s="119">
        <v>849</v>
      </c>
      <c r="E36" s="119">
        <v>863</v>
      </c>
      <c r="F36" s="119">
        <v>301</v>
      </c>
      <c r="G36" s="946">
        <f t="shared" si="32"/>
        <v>1835</v>
      </c>
      <c r="H36" s="119">
        <v>734</v>
      </c>
      <c r="I36" s="119">
        <v>862</v>
      </c>
      <c r="J36" s="119">
        <v>239</v>
      </c>
      <c r="K36" s="946">
        <f t="shared" si="33"/>
        <v>2132</v>
      </c>
      <c r="L36" s="954">
        <v>850</v>
      </c>
      <c r="M36" s="954">
        <v>978</v>
      </c>
      <c r="N36" s="955">
        <v>304</v>
      </c>
      <c r="O36" s="947">
        <f t="shared" si="34"/>
        <v>1837</v>
      </c>
      <c r="P36" s="119">
        <v>745</v>
      </c>
      <c r="Q36" s="119">
        <v>854</v>
      </c>
      <c r="R36" s="208">
        <v>238</v>
      </c>
      <c r="S36" s="947">
        <f t="shared" si="35"/>
        <v>1905</v>
      </c>
      <c r="T36" s="119">
        <v>785</v>
      </c>
      <c r="U36" s="119">
        <v>872</v>
      </c>
      <c r="V36" s="208">
        <v>248</v>
      </c>
      <c r="W36" s="947">
        <f t="shared" si="36"/>
        <v>1893</v>
      </c>
      <c r="X36" s="119">
        <v>733</v>
      </c>
      <c r="Y36" s="119">
        <v>901</v>
      </c>
      <c r="Z36" s="208">
        <v>259</v>
      </c>
      <c r="AA36" s="947">
        <f t="shared" si="37"/>
        <v>1869</v>
      </c>
      <c r="AB36" s="119">
        <v>734</v>
      </c>
      <c r="AC36" s="119">
        <v>888</v>
      </c>
      <c r="AD36" s="208">
        <v>247</v>
      </c>
      <c r="AE36" s="947">
        <f t="shared" si="38"/>
        <v>1794</v>
      </c>
      <c r="AF36" s="119">
        <v>663</v>
      </c>
      <c r="AG36" s="119">
        <v>923</v>
      </c>
      <c r="AH36" s="208">
        <v>208</v>
      </c>
      <c r="AI36" s="947">
        <f t="shared" si="39"/>
        <v>0</v>
      </c>
      <c r="AJ36" s="119"/>
      <c r="AK36" s="119"/>
      <c r="AL36" s="208"/>
      <c r="AM36" s="947">
        <f t="shared" si="40"/>
        <v>0</v>
      </c>
      <c r="AN36" s="119"/>
      <c r="AO36" s="119"/>
      <c r="AP36" s="208"/>
      <c r="AQ36" s="947">
        <f t="shared" si="41"/>
        <v>0</v>
      </c>
      <c r="AR36" s="119"/>
      <c r="AS36" s="119"/>
      <c r="AT36" s="208"/>
      <c r="AU36" s="946">
        <f t="shared" si="42"/>
        <v>0</v>
      </c>
      <c r="AV36" s="119"/>
      <c r="AW36" s="119"/>
      <c r="AX36" s="208"/>
      <c r="AY36" s="947">
        <f t="shared" si="43"/>
        <v>15278</v>
      </c>
      <c r="AZ36" s="119">
        <f t="shared" si="44"/>
        <v>6093</v>
      </c>
      <c r="BA36" s="119">
        <f t="shared" si="31"/>
        <v>7141</v>
      </c>
      <c r="BB36" s="208">
        <f t="shared" si="31"/>
        <v>2044</v>
      </c>
    </row>
    <row r="37" spans="2:54" ht="12.75" customHeight="1" x14ac:dyDescent="0.2">
      <c r="B37" s="903" t="s">
        <v>628</v>
      </c>
      <c r="C37" s="946">
        <v>530</v>
      </c>
      <c r="D37" s="119">
        <v>242</v>
      </c>
      <c r="E37" s="119">
        <v>200</v>
      </c>
      <c r="F37" s="119">
        <v>88</v>
      </c>
      <c r="G37" s="946">
        <f t="shared" si="32"/>
        <v>403</v>
      </c>
      <c r="H37" s="119">
        <v>188</v>
      </c>
      <c r="I37" s="119">
        <v>131</v>
      </c>
      <c r="J37" s="119">
        <v>84</v>
      </c>
      <c r="K37" s="946">
        <f t="shared" si="33"/>
        <v>802</v>
      </c>
      <c r="L37" s="954">
        <v>352</v>
      </c>
      <c r="M37" s="954">
        <v>287</v>
      </c>
      <c r="N37" s="955">
        <v>163</v>
      </c>
      <c r="O37" s="947">
        <f t="shared" si="34"/>
        <v>798</v>
      </c>
      <c r="P37" s="119">
        <v>355</v>
      </c>
      <c r="Q37" s="119">
        <v>283</v>
      </c>
      <c r="R37" s="208">
        <v>160</v>
      </c>
      <c r="S37" s="947">
        <f t="shared" si="35"/>
        <v>801</v>
      </c>
      <c r="T37" s="119">
        <v>352</v>
      </c>
      <c r="U37" s="119">
        <v>308</v>
      </c>
      <c r="V37" s="208">
        <v>141</v>
      </c>
      <c r="W37" s="947">
        <f t="shared" si="36"/>
        <v>842</v>
      </c>
      <c r="X37" s="119">
        <v>333</v>
      </c>
      <c r="Y37" s="119">
        <v>359</v>
      </c>
      <c r="Z37" s="208">
        <v>150</v>
      </c>
      <c r="AA37" s="947">
        <f t="shared" si="37"/>
        <v>675</v>
      </c>
      <c r="AB37" s="119">
        <v>298</v>
      </c>
      <c r="AC37" s="119">
        <v>257</v>
      </c>
      <c r="AD37" s="208">
        <v>120</v>
      </c>
      <c r="AE37" s="947">
        <f t="shared" si="38"/>
        <v>849</v>
      </c>
      <c r="AF37" s="119">
        <v>342</v>
      </c>
      <c r="AG37" s="119">
        <v>370</v>
      </c>
      <c r="AH37" s="208">
        <v>137</v>
      </c>
      <c r="AI37" s="947">
        <f t="shared" si="39"/>
        <v>0</v>
      </c>
      <c r="AJ37" s="119"/>
      <c r="AK37" s="119"/>
      <c r="AL37" s="208"/>
      <c r="AM37" s="947">
        <f t="shared" si="40"/>
        <v>0</v>
      </c>
      <c r="AN37" s="119"/>
      <c r="AO37" s="119"/>
      <c r="AP37" s="208"/>
      <c r="AQ37" s="947">
        <f t="shared" si="41"/>
        <v>0</v>
      </c>
      <c r="AR37" s="119"/>
      <c r="AS37" s="119"/>
      <c r="AT37" s="208"/>
      <c r="AU37" s="946">
        <f t="shared" si="42"/>
        <v>0</v>
      </c>
      <c r="AV37" s="119"/>
      <c r="AW37" s="119"/>
      <c r="AX37" s="208"/>
      <c r="AY37" s="947">
        <f t="shared" si="43"/>
        <v>5700</v>
      </c>
      <c r="AZ37" s="119">
        <f t="shared" si="44"/>
        <v>2462</v>
      </c>
      <c r="BA37" s="119">
        <f t="shared" si="31"/>
        <v>2195</v>
      </c>
      <c r="BB37" s="208">
        <f t="shared" si="31"/>
        <v>1043</v>
      </c>
    </row>
    <row r="38" spans="2:54" ht="12.75" x14ac:dyDescent="0.2">
      <c r="B38" s="903" t="s">
        <v>629</v>
      </c>
      <c r="C38" s="946">
        <v>360</v>
      </c>
      <c r="D38" s="119">
        <v>226</v>
      </c>
      <c r="E38" s="119">
        <v>90</v>
      </c>
      <c r="F38" s="119">
        <v>44</v>
      </c>
      <c r="G38" s="946">
        <f t="shared" si="32"/>
        <v>239</v>
      </c>
      <c r="H38" s="119">
        <v>124</v>
      </c>
      <c r="I38" s="119">
        <v>82</v>
      </c>
      <c r="J38" s="119">
        <v>33</v>
      </c>
      <c r="K38" s="946">
        <f t="shared" si="33"/>
        <v>660</v>
      </c>
      <c r="L38" s="954">
        <v>339</v>
      </c>
      <c r="M38" s="954">
        <v>215</v>
      </c>
      <c r="N38" s="955">
        <v>106</v>
      </c>
      <c r="O38" s="947">
        <f t="shared" si="34"/>
        <v>712</v>
      </c>
      <c r="P38" s="119">
        <v>391</v>
      </c>
      <c r="Q38" s="119">
        <v>193</v>
      </c>
      <c r="R38" s="208">
        <v>128</v>
      </c>
      <c r="S38" s="947">
        <f t="shared" si="35"/>
        <v>700</v>
      </c>
      <c r="T38" s="119">
        <v>371</v>
      </c>
      <c r="U38" s="119">
        <v>196</v>
      </c>
      <c r="V38" s="208">
        <v>133</v>
      </c>
      <c r="W38" s="947">
        <f t="shared" si="36"/>
        <v>729</v>
      </c>
      <c r="X38" s="119">
        <v>377</v>
      </c>
      <c r="Y38" s="119">
        <v>220</v>
      </c>
      <c r="Z38" s="208">
        <v>132</v>
      </c>
      <c r="AA38" s="947">
        <f t="shared" si="37"/>
        <v>459</v>
      </c>
      <c r="AB38" s="119">
        <v>247</v>
      </c>
      <c r="AC38" s="119">
        <v>142</v>
      </c>
      <c r="AD38" s="208">
        <v>70</v>
      </c>
      <c r="AE38" s="947">
        <f t="shared" si="38"/>
        <v>662</v>
      </c>
      <c r="AF38" s="119">
        <v>345</v>
      </c>
      <c r="AG38" s="119">
        <v>211</v>
      </c>
      <c r="AH38" s="208">
        <v>106</v>
      </c>
      <c r="AI38" s="947">
        <f t="shared" si="39"/>
        <v>0</v>
      </c>
      <c r="AJ38" s="119"/>
      <c r="AK38" s="119"/>
      <c r="AL38" s="208"/>
      <c r="AM38" s="947">
        <f t="shared" si="40"/>
        <v>0</v>
      </c>
      <c r="AN38" s="119"/>
      <c r="AO38" s="119"/>
      <c r="AP38" s="208"/>
      <c r="AQ38" s="947">
        <f t="shared" si="41"/>
        <v>0</v>
      </c>
      <c r="AR38" s="119"/>
      <c r="AS38" s="119"/>
      <c r="AT38" s="208"/>
      <c r="AU38" s="946">
        <f t="shared" si="42"/>
        <v>0</v>
      </c>
      <c r="AV38" s="119"/>
      <c r="AW38" s="119"/>
      <c r="AX38" s="208"/>
      <c r="AY38" s="947">
        <f t="shared" si="43"/>
        <v>4521</v>
      </c>
      <c r="AZ38" s="119">
        <f t="shared" si="44"/>
        <v>2420</v>
      </c>
      <c r="BA38" s="119">
        <f t="shared" si="31"/>
        <v>1349</v>
      </c>
      <c r="BB38" s="208">
        <f t="shared" si="31"/>
        <v>752</v>
      </c>
    </row>
    <row r="39" spans="2:54" ht="15" customHeight="1" x14ac:dyDescent="0.2">
      <c r="B39" s="903" t="s">
        <v>630</v>
      </c>
      <c r="C39" s="946">
        <v>390</v>
      </c>
      <c r="D39" s="119">
        <v>215</v>
      </c>
      <c r="E39" s="119">
        <v>82</v>
      </c>
      <c r="F39" s="119">
        <v>93</v>
      </c>
      <c r="G39" s="946">
        <f t="shared" si="32"/>
        <v>290</v>
      </c>
      <c r="H39" s="119">
        <v>161</v>
      </c>
      <c r="I39" s="119">
        <v>64</v>
      </c>
      <c r="J39" s="119">
        <v>65</v>
      </c>
      <c r="K39" s="946">
        <f t="shared" si="33"/>
        <v>404</v>
      </c>
      <c r="L39" s="954">
        <v>207</v>
      </c>
      <c r="M39" s="954">
        <v>85</v>
      </c>
      <c r="N39" s="955">
        <v>112</v>
      </c>
      <c r="O39" s="947">
        <f t="shared" si="34"/>
        <v>368</v>
      </c>
      <c r="P39" s="119">
        <v>165</v>
      </c>
      <c r="Q39" s="119">
        <v>76</v>
      </c>
      <c r="R39" s="208">
        <v>127</v>
      </c>
      <c r="S39" s="947">
        <f t="shared" si="35"/>
        <v>384</v>
      </c>
      <c r="T39" s="119">
        <v>174</v>
      </c>
      <c r="U39" s="119">
        <v>81</v>
      </c>
      <c r="V39" s="208">
        <v>129</v>
      </c>
      <c r="W39" s="947">
        <f t="shared" si="36"/>
        <v>373</v>
      </c>
      <c r="X39" s="119">
        <v>204</v>
      </c>
      <c r="Y39" s="119">
        <v>74</v>
      </c>
      <c r="Z39" s="208">
        <v>95</v>
      </c>
      <c r="AA39" s="947">
        <f t="shared" si="37"/>
        <v>383</v>
      </c>
      <c r="AB39" s="119">
        <v>199</v>
      </c>
      <c r="AC39" s="119">
        <v>97</v>
      </c>
      <c r="AD39" s="208">
        <v>87</v>
      </c>
      <c r="AE39" s="947">
        <f t="shared" si="38"/>
        <v>402</v>
      </c>
      <c r="AF39" s="119">
        <v>203</v>
      </c>
      <c r="AG39" s="119">
        <v>100</v>
      </c>
      <c r="AH39" s="208">
        <v>99</v>
      </c>
      <c r="AI39" s="947">
        <f t="shared" si="39"/>
        <v>0</v>
      </c>
      <c r="AJ39" s="119"/>
      <c r="AK39" s="119"/>
      <c r="AL39" s="208"/>
      <c r="AM39" s="947">
        <f t="shared" si="40"/>
        <v>0</v>
      </c>
      <c r="AN39" s="119"/>
      <c r="AO39" s="119"/>
      <c r="AP39" s="208"/>
      <c r="AQ39" s="947">
        <f t="shared" si="41"/>
        <v>0</v>
      </c>
      <c r="AR39" s="119"/>
      <c r="AS39" s="119"/>
      <c r="AT39" s="208"/>
      <c r="AU39" s="946">
        <f t="shared" si="42"/>
        <v>0</v>
      </c>
      <c r="AV39" s="119"/>
      <c r="AW39" s="119"/>
      <c r="AX39" s="208"/>
      <c r="AY39" s="947">
        <f t="shared" si="43"/>
        <v>2994</v>
      </c>
      <c r="AZ39" s="119">
        <f t="shared" si="44"/>
        <v>1528</v>
      </c>
      <c r="BA39" s="119">
        <f t="shared" si="31"/>
        <v>659</v>
      </c>
      <c r="BB39" s="208">
        <f t="shared" si="31"/>
        <v>807</v>
      </c>
    </row>
    <row r="40" spans="2:54" ht="15" customHeight="1" x14ac:dyDescent="0.2">
      <c r="B40" s="903" t="s">
        <v>631</v>
      </c>
      <c r="C40" s="946">
        <v>666</v>
      </c>
      <c r="D40" s="119">
        <v>382</v>
      </c>
      <c r="E40" s="119">
        <v>168</v>
      </c>
      <c r="F40" s="119">
        <v>116</v>
      </c>
      <c r="G40" s="946">
        <f t="shared" si="32"/>
        <v>590</v>
      </c>
      <c r="H40" s="119">
        <v>313</v>
      </c>
      <c r="I40" s="119">
        <v>173</v>
      </c>
      <c r="J40" s="119">
        <v>104</v>
      </c>
      <c r="K40" s="946">
        <f t="shared" si="33"/>
        <v>753</v>
      </c>
      <c r="L40" s="954">
        <v>428</v>
      </c>
      <c r="M40" s="954">
        <v>183</v>
      </c>
      <c r="N40" s="955">
        <v>142</v>
      </c>
      <c r="O40" s="947">
        <f t="shared" si="34"/>
        <v>620</v>
      </c>
      <c r="P40" s="119">
        <v>324</v>
      </c>
      <c r="Q40" s="119">
        <v>163</v>
      </c>
      <c r="R40" s="208">
        <v>133</v>
      </c>
      <c r="S40" s="947">
        <f t="shared" si="35"/>
        <v>694</v>
      </c>
      <c r="T40" s="119">
        <v>364</v>
      </c>
      <c r="U40" s="119">
        <v>190</v>
      </c>
      <c r="V40" s="208">
        <v>140</v>
      </c>
      <c r="W40" s="947">
        <f t="shared" si="36"/>
        <v>664</v>
      </c>
      <c r="X40" s="119">
        <v>357</v>
      </c>
      <c r="Y40" s="119">
        <v>191</v>
      </c>
      <c r="Z40" s="208">
        <v>116</v>
      </c>
      <c r="AA40" s="947">
        <f t="shared" si="37"/>
        <v>620</v>
      </c>
      <c r="AB40" s="119">
        <v>314</v>
      </c>
      <c r="AC40" s="119">
        <v>159</v>
      </c>
      <c r="AD40" s="208">
        <v>147</v>
      </c>
      <c r="AE40" s="947">
        <f t="shared" si="38"/>
        <v>707</v>
      </c>
      <c r="AF40" s="119">
        <v>380</v>
      </c>
      <c r="AG40" s="119">
        <v>206</v>
      </c>
      <c r="AH40" s="208">
        <v>121</v>
      </c>
      <c r="AI40" s="947">
        <f t="shared" si="39"/>
        <v>0</v>
      </c>
      <c r="AJ40" s="119"/>
      <c r="AK40" s="119"/>
      <c r="AL40" s="208"/>
      <c r="AM40" s="947">
        <f t="shared" si="40"/>
        <v>0</v>
      </c>
      <c r="AN40" s="119"/>
      <c r="AO40" s="119"/>
      <c r="AP40" s="208"/>
      <c r="AQ40" s="947">
        <f t="shared" si="41"/>
        <v>0</v>
      </c>
      <c r="AR40" s="119"/>
      <c r="AS40" s="119"/>
      <c r="AT40" s="208"/>
      <c r="AU40" s="946">
        <f t="shared" si="42"/>
        <v>0</v>
      </c>
      <c r="AV40" s="119"/>
      <c r="AW40" s="119"/>
      <c r="AX40" s="208"/>
      <c r="AY40" s="947">
        <f t="shared" si="43"/>
        <v>5314</v>
      </c>
      <c r="AZ40" s="119">
        <f t="shared" si="44"/>
        <v>2862</v>
      </c>
      <c r="BA40" s="119">
        <f t="shared" si="31"/>
        <v>1433</v>
      </c>
      <c r="BB40" s="208">
        <f t="shared" si="31"/>
        <v>1019</v>
      </c>
    </row>
    <row r="41" spans="2:54" ht="12.75" x14ac:dyDescent="0.2">
      <c r="B41" s="903" t="s">
        <v>632</v>
      </c>
      <c r="C41" s="946">
        <v>58</v>
      </c>
      <c r="D41" s="119">
        <v>15</v>
      </c>
      <c r="E41" s="119">
        <v>34</v>
      </c>
      <c r="F41" s="119">
        <v>9</v>
      </c>
      <c r="G41" s="946">
        <f t="shared" si="32"/>
        <v>47</v>
      </c>
      <c r="H41" s="119">
        <v>20</v>
      </c>
      <c r="I41" s="119">
        <v>20</v>
      </c>
      <c r="J41" s="119">
        <v>7</v>
      </c>
      <c r="K41" s="946">
        <f t="shared" si="33"/>
        <v>60</v>
      </c>
      <c r="L41" s="954">
        <v>25</v>
      </c>
      <c r="M41" s="954">
        <v>23</v>
      </c>
      <c r="N41" s="955">
        <v>12</v>
      </c>
      <c r="O41" s="947">
        <f t="shared" si="34"/>
        <v>41</v>
      </c>
      <c r="P41" s="119">
        <v>18</v>
      </c>
      <c r="Q41" s="119">
        <v>14</v>
      </c>
      <c r="R41" s="208">
        <v>9</v>
      </c>
      <c r="S41" s="947">
        <f t="shared" si="35"/>
        <v>67</v>
      </c>
      <c r="T41" s="119">
        <v>28</v>
      </c>
      <c r="U41" s="119">
        <v>28</v>
      </c>
      <c r="V41" s="208">
        <v>11</v>
      </c>
      <c r="W41" s="947">
        <f t="shared" si="36"/>
        <v>72</v>
      </c>
      <c r="X41" s="119">
        <v>29</v>
      </c>
      <c r="Y41" s="119">
        <v>29</v>
      </c>
      <c r="Z41" s="208">
        <v>14</v>
      </c>
      <c r="AA41" s="947">
        <f t="shared" si="37"/>
        <v>57</v>
      </c>
      <c r="AB41" s="119">
        <v>23</v>
      </c>
      <c r="AC41" s="119">
        <v>24</v>
      </c>
      <c r="AD41" s="208">
        <v>10</v>
      </c>
      <c r="AE41" s="947">
        <f t="shared" si="38"/>
        <v>59</v>
      </c>
      <c r="AF41" s="119">
        <v>16</v>
      </c>
      <c r="AG41" s="119">
        <v>34</v>
      </c>
      <c r="AH41" s="208">
        <v>9</v>
      </c>
      <c r="AI41" s="947">
        <f t="shared" si="39"/>
        <v>0</v>
      </c>
      <c r="AJ41" s="119"/>
      <c r="AK41" s="119"/>
      <c r="AL41" s="208"/>
      <c r="AM41" s="947">
        <f t="shared" si="40"/>
        <v>0</v>
      </c>
      <c r="AN41" s="119"/>
      <c r="AO41" s="119"/>
      <c r="AP41" s="208"/>
      <c r="AQ41" s="947">
        <f t="shared" si="41"/>
        <v>0</v>
      </c>
      <c r="AR41" s="119"/>
      <c r="AS41" s="119"/>
      <c r="AT41" s="208"/>
      <c r="AU41" s="946">
        <f t="shared" si="42"/>
        <v>0</v>
      </c>
      <c r="AV41" s="119"/>
      <c r="AW41" s="119"/>
      <c r="AX41" s="208"/>
      <c r="AY41" s="947">
        <f t="shared" si="43"/>
        <v>461</v>
      </c>
      <c r="AZ41" s="119">
        <f t="shared" si="44"/>
        <v>174</v>
      </c>
      <c r="BA41" s="119">
        <f t="shared" si="31"/>
        <v>206</v>
      </c>
      <c r="BB41" s="208">
        <f t="shared" si="31"/>
        <v>81</v>
      </c>
    </row>
    <row r="42" spans="2:54" ht="15" customHeight="1" thickBot="1" x14ac:dyDescent="0.25">
      <c r="B42" s="948" t="s">
        <v>633</v>
      </c>
      <c r="C42" s="949">
        <v>0</v>
      </c>
      <c r="D42" s="131">
        <v>0</v>
      </c>
      <c r="E42" s="131">
        <v>0</v>
      </c>
      <c r="F42" s="131">
        <v>0</v>
      </c>
      <c r="G42" s="949">
        <f t="shared" si="32"/>
        <v>0</v>
      </c>
      <c r="H42" s="131">
        <v>0</v>
      </c>
      <c r="I42" s="131">
        <v>0</v>
      </c>
      <c r="J42" s="131">
        <v>0</v>
      </c>
      <c r="K42" s="949">
        <f t="shared" si="33"/>
        <v>0</v>
      </c>
      <c r="L42" s="958">
        <v>0</v>
      </c>
      <c r="M42" s="959">
        <v>0</v>
      </c>
      <c r="N42" s="960">
        <v>0</v>
      </c>
      <c r="O42" s="950">
        <f t="shared" si="34"/>
        <v>1</v>
      </c>
      <c r="P42" s="131">
        <v>0</v>
      </c>
      <c r="Q42" s="131">
        <v>0</v>
      </c>
      <c r="R42" s="209">
        <v>1</v>
      </c>
      <c r="S42" s="950">
        <f t="shared" si="35"/>
        <v>2</v>
      </c>
      <c r="T42" s="131">
        <v>0</v>
      </c>
      <c r="U42" s="131">
        <v>2</v>
      </c>
      <c r="V42" s="209">
        <v>0</v>
      </c>
      <c r="W42" s="950">
        <f t="shared" si="36"/>
        <v>0</v>
      </c>
      <c r="X42" s="131">
        <v>0</v>
      </c>
      <c r="Y42" s="131">
        <v>0</v>
      </c>
      <c r="Z42" s="209">
        <v>0</v>
      </c>
      <c r="AA42" s="950">
        <f t="shared" si="37"/>
        <v>0</v>
      </c>
      <c r="AB42" s="131">
        <v>0</v>
      </c>
      <c r="AC42" s="131">
        <v>0</v>
      </c>
      <c r="AD42" s="209">
        <v>0</v>
      </c>
      <c r="AE42" s="950">
        <f t="shared" si="38"/>
        <v>1</v>
      </c>
      <c r="AF42" s="131">
        <v>0</v>
      </c>
      <c r="AG42" s="131">
        <v>1</v>
      </c>
      <c r="AH42" s="209">
        <v>0</v>
      </c>
      <c r="AI42" s="950">
        <f t="shared" si="39"/>
        <v>0</v>
      </c>
      <c r="AJ42" s="131"/>
      <c r="AK42" s="131"/>
      <c r="AL42" s="209"/>
      <c r="AM42" s="950">
        <f t="shared" si="40"/>
        <v>0</v>
      </c>
      <c r="AN42" s="131"/>
      <c r="AO42" s="131"/>
      <c r="AP42" s="209"/>
      <c r="AQ42" s="950">
        <f t="shared" si="41"/>
        <v>0</v>
      </c>
      <c r="AR42" s="131"/>
      <c r="AS42" s="131"/>
      <c r="AT42" s="209"/>
      <c r="AU42" s="949">
        <f t="shared" si="42"/>
        <v>0</v>
      </c>
      <c r="AV42" s="131"/>
      <c r="AW42" s="131"/>
      <c r="AX42" s="209"/>
      <c r="AY42" s="950">
        <f t="shared" si="43"/>
        <v>4</v>
      </c>
      <c r="AZ42" s="131">
        <f t="shared" si="44"/>
        <v>0</v>
      </c>
      <c r="BA42" s="131">
        <f t="shared" si="31"/>
        <v>3</v>
      </c>
      <c r="BB42" s="209">
        <f t="shared" si="31"/>
        <v>1</v>
      </c>
    </row>
    <row r="43" spans="2:54" ht="12.75" customHeight="1" x14ac:dyDescent="0.25">
      <c r="B43" s="951" t="s">
        <v>644</v>
      </c>
      <c r="C43" s="952">
        <v>3990</v>
      </c>
      <c r="D43" s="207">
        <v>1710</v>
      </c>
      <c r="E43" s="207">
        <v>1655</v>
      </c>
      <c r="F43" s="207">
        <v>625</v>
      </c>
      <c r="G43" s="952">
        <f t="shared" ref="G43:AH43" si="45">SUM(G44:G60)</f>
        <v>3284</v>
      </c>
      <c r="H43" s="207">
        <f t="shared" si="45"/>
        <v>1242</v>
      </c>
      <c r="I43" s="207">
        <f t="shared" si="45"/>
        <v>1521</v>
      </c>
      <c r="J43" s="207">
        <f t="shared" si="45"/>
        <v>521</v>
      </c>
      <c r="K43" s="952">
        <f t="shared" si="45"/>
        <v>4575</v>
      </c>
      <c r="L43" s="207">
        <f t="shared" si="45"/>
        <v>1804</v>
      </c>
      <c r="M43" s="207">
        <f t="shared" si="45"/>
        <v>1977</v>
      </c>
      <c r="N43" s="210">
        <f t="shared" si="45"/>
        <v>794</v>
      </c>
      <c r="O43" s="953">
        <f t="shared" si="45"/>
        <v>4158</v>
      </c>
      <c r="P43" s="207">
        <f t="shared" si="45"/>
        <v>1714</v>
      </c>
      <c r="Q43" s="207">
        <f t="shared" si="45"/>
        <v>1767</v>
      </c>
      <c r="R43" s="210">
        <f t="shared" si="45"/>
        <v>677</v>
      </c>
      <c r="S43" s="953">
        <f t="shared" si="45"/>
        <v>3981</v>
      </c>
      <c r="T43" s="207">
        <f t="shared" si="45"/>
        <v>1708</v>
      </c>
      <c r="U43" s="207">
        <f t="shared" si="45"/>
        <v>1622</v>
      </c>
      <c r="V43" s="210">
        <f t="shared" si="45"/>
        <v>651</v>
      </c>
      <c r="W43" s="953">
        <f t="shared" si="45"/>
        <v>4241</v>
      </c>
      <c r="X43" s="207">
        <f t="shared" si="45"/>
        <v>1726</v>
      </c>
      <c r="Y43" s="207">
        <f t="shared" si="45"/>
        <v>1867</v>
      </c>
      <c r="Z43" s="210">
        <f t="shared" si="45"/>
        <v>648</v>
      </c>
      <c r="AA43" s="953">
        <f t="shared" si="45"/>
        <v>3777</v>
      </c>
      <c r="AB43" s="207">
        <f t="shared" si="45"/>
        <v>1567</v>
      </c>
      <c r="AC43" s="207">
        <f t="shared" si="45"/>
        <v>1658</v>
      </c>
      <c r="AD43" s="210">
        <f t="shared" si="45"/>
        <v>552</v>
      </c>
      <c r="AE43" s="953">
        <f t="shared" si="45"/>
        <v>3713</v>
      </c>
      <c r="AF43" s="207">
        <f t="shared" si="45"/>
        <v>1590</v>
      </c>
      <c r="AG43" s="207">
        <f t="shared" si="45"/>
        <v>1568</v>
      </c>
      <c r="AH43" s="210">
        <f t="shared" si="45"/>
        <v>555</v>
      </c>
      <c r="AI43" s="953">
        <f t="shared" ref="AI43:BB43" si="46">SUM(AI44:AI60)</f>
        <v>0</v>
      </c>
      <c r="AJ43" s="207">
        <f t="shared" si="46"/>
        <v>0</v>
      </c>
      <c r="AK43" s="207">
        <f t="shared" si="46"/>
        <v>0</v>
      </c>
      <c r="AL43" s="210">
        <f t="shared" si="46"/>
        <v>0</v>
      </c>
      <c r="AM43" s="953">
        <f t="shared" si="46"/>
        <v>0</v>
      </c>
      <c r="AN43" s="207">
        <f t="shared" si="46"/>
        <v>0</v>
      </c>
      <c r="AO43" s="207">
        <f t="shared" si="46"/>
        <v>0</v>
      </c>
      <c r="AP43" s="210">
        <f t="shared" si="46"/>
        <v>0</v>
      </c>
      <c r="AQ43" s="953">
        <f t="shared" si="46"/>
        <v>0</v>
      </c>
      <c r="AR43" s="207">
        <f t="shared" si="46"/>
        <v>0</v>
      </c>
      <c r="AS43" s="207">
        <f t="shared" si="46"/>
        <v>0</v>
      </c>
      <c r="AT43" s="210">
        <f t="shared" si="46"/>
        <v>0</v>
      </c>
      <c r="AU43" s="952">
        <f t="shared" si="46"/>
        <v>0</v>
      </c>
      <c r="AV43" s="207">
        <f t="shared" si="46"/>
        <v>0</v>
      </c>
      <c r="AW43" s="207">
        <f t="shared" si="46"/>
        <v>0</v>
      </c>
      <c r="AX43" s="210">
        <f t="shared" si="46"/>
        <v>0</v>
      </c>
      <c r="AY43" s="953">
        <f t="shared" si="46"/>
        <v>31719</v>
      </c>
      <c r="AZ43" s="207">
        <f t="shared" si="46"/>
        <v>13061</v>
      </c>
      <c r="BA43" s="207">
        <f t="shared" si="46"/>
        <v>13635</v>
      </c>
      <c r="BB43" s="210">
        <f t="shared" si="46"/>
        <v>5023</v>
      </c>
    </row>
    <row r="44" spans="2:54" ht="12.75" x14ac:dyDescent="0.2">
      <c r="B44" s="903" t="s">
        <v>617</v>
      </c>
      <c r="C44" s="946">
        <v>175</v>
      </c>
      <c r="D44" s="119">
        <v>81</v>
      </c>
      <c r="E44" s="119">
        <v>67</v>
      </c>
      <c r="F44" s="119">
        <v>27</v>
      </c>
      <c r="G44" s="946">
        <f>SUM(H44:J44)</f>
        <v>112</v>
      </c>
      <c r="H44" s="119">
        <v>53</v>
      </c>
      <c r="I44" s="119">
        <v>41</v>
      </c>
      <c r="J44" s="119">
        <v>18</v>
      </c>
      <c r="K44" s="946">
        <f>SUM(L44:N44)</f>
        <v>141</v>
      </c>
      <c r="L44" s="954">
        <v>60</v>
      </c>
      <c r="M44" s="954">
        <v>58</v>
      </c>
      <c r="N44" s="961">
        <v>23</v>
      </c>
      <c r="O44" s="947">
        <f>SUM(P44:R44)</f>
        <v>145</v>
      </c>
      <c r="P44" s="119">
        <v>75</v>
      </c>
      <c r="Q44" s="119">
        <v>44</v>
      </c>
      <c r="R44" s="208">
        <v>26</v>
      </c>
      <c r="S44" s="947">
        <f>SUM(T44:V44)</f>
        <v>102</v>
      </c>
      <c r="T44" s="119">
        <v>53</v>
      </c>
      <c r="U44" s="119">
        <v>32</v>
      </c>
      <c r="V44" s="208">
        <v>17</v>
      </c>
      <c r="W44" s="947">
        <f>SUM(X44:Z44)</f>
        <v>112</v>
      </c>
      <c r="X44" s="119">
        <v>63</v>
      </c>
      <c r="Y44" s="119">
        <v>32</v>
      </c>
      <c r="Z44" s="208">
        <v>17</v>
      </c>
      <c r="AA44" s="947">
        <f>SUM(AB44:AD44)</f>
        <v>113</v>
      </c>
      <c r="AB44" s="119">
        <v>72</v>
      </c>
      <c r="AC44" s="119">
        <v>23</v>
      </c>
      <c r="AD44" s="208">
        <v>18</v>
      </c>
      <c r="AE44" s="947">
        <f>SUM(AF44:AH44)</f>
        <v>95</v>
      </c>
      <c r="AF44" s="119">
        <v>53</v>
      </c>
      <c r="AG44" s="119">
        <v>30</v>
      </c>
      <c r="AH44" s="208">
        <v>12</v>
      </c>
      <c r="AI44" s="947">
        <f>SUM(AJ44:AL44)</f>
        <v>0</v>
      </c>
      <c r="AJ44" s="119"/>
      <c r="AK44" s="119"/>
      <c r="AL44" s="208"/>
      <c r="AM44" s="947">
        <f>SUM(AN44:AP44)</f>
        <v>0</v>
      </c>
      <c r="AN44" s="119"/>
      <c r="AO44" s="119"/>
      <c r="AP44" s="208"/>
      <c r="AQ44" s="947">
        <f>SUM(AR44:AT44)</f>
        <v>0</v>
      </c>
      <c r="AR44" s="119"/>
      <c r="AS44" s="119"/>
      <c r="AT44" s="208"/>
      <c r="AU44" s="946">
        <f>SUM(AV44:AX44)</f>
        <v>0</v>
      </c>
      <c r="AV44" s="119"/>
      <c r="AW44" s="119"/>
      <c r="AX44" s="208"/>
      <c r="AY44" s="947">
        <f>SUM(AZ44:BB44)</f>
        <v>995</v>
      </c>
      <c r="AZ44" s="119">
        <f>D44+H44+L44+P44+T44+X44+AB44+AF44+AJ44+AN44+AR44+AV44</f>
        <v>510</v>
      </c>
      <c r="BA44" s="119">
        <f t="shared" ref="BA44:BB60" si="47">E44+I44+M44+Q44+U44+Y44+AC44+AG44+AK44+AO44+AS44+AW44</f>
        <v>327</v>
      </c>
      <c r="BB44" s="208">
        <f t="shared" si="47"/>
        <v>158</v>
      </c>
    </row>
    <row r="45" spans="2:54" ht="12.75" customHeight="1" x14ac:dyDescent="0.2">
      <c r="B45" s="903" t="s">
        <v>618</v>
      </c>
      <c r="C45" s="946">
        <v>24</v>
      </c>
      <c r="D45" s="119">
        <v>10</v>
      </c>
      <c r="E45" s="119">
        <v>10</v>
      </c>
      <c r="F45" s="119">
        <v>4</v>
      </c>
      <c r="G45" s="946">
        <f t="shared" ref="G45:G60" si="48">SUM(H45:J45)</f>
        <v>9</v>
      </c>
      <c r="H45" s="119">
        <v>3</v>
      </c>
      <c r="I45" s="119">
        <v>5</v>
      </c>
      <c r="J45" s="119">
        <v>1</v>
      </c>
      <c r="K45" s="946">
        <f t="shared" ref="K45:K60" si="49">SUM(L45:N45)</f>
        <v>11</v>
      </c>
      <c r="L45" s="954">
        <v>8</v>
      </c>
      <c r="M45" s="954">
        <v>2</v>
      </c>
      <c r="N45" s="961">
        <v>1</v>
      </c>
      <c r="O45" s="947">
        <f t="shared" ref="O45:O60" si="50">SUM(P45:R45)</f>
        <v>17</v>
      </c>
      <c r="P45" s="119">
        <v>7</v>
      </c>
      <c r="Q45" s="119">
        <v>6</v>
      </c>
      <c r="R45" s="208">
        <v>4</v>
      </c>
      <c r="S45" s="947">
        <f t="shared" ref="S45:S60" si="51">SUM(T45:V45)</f>
        <v>19</v>
      </c>
      <c r="T45" s="119">
        <v>9</v>
      </c>
      <c r="U45" s="119">
        <v>7</v>
      </c>
      <c r="V45" s="208">
        <v>3</v>
      </c>
      <c r="W45" s="947">
        <f t="shared" ref="W45:W60" si="52">SUM(X45:Z45)</f>
        <v>19</v>
      </c>
      <c r="X45" s="119">
        <v>14</v>
      </c>
      <c r="Y45" s="119">
        <v>3</v>
      </c>
      <c r="Z45" s="208">
        <v>2</v>
      </c>
      <c r="AA45" s="947">
        <f t="shared" ref="AA45:AA60" si="53">SUM(AB45:AD45)</f>
        <v>22</v>
      </c>
      <c r="AB45" s="119">
        <v>10</v>
      </c>
      <c r="AC45" s="119">
        <v>8</v>
      </c>
      <c r="AD45" s="208">
        <v>4</v>
      </c>
      <c r="AE45" s="947">
        <f t="shared" ref="AE45:AE60" si="54">SUM(AF45:AH45)</f>
        <v>15</v>
      </c>
      <c r="AF45" s="119">
        <v>9</v>
      </c>
      <c r="AG45" s="119">
        <v>4</v>
      </c>
      <c r="AH45" s="208">
        <v>2</v>
      </c>
      <c r="AI45" s="947">
        <f t="shared" ref="AI45:AI60" si="55">SUM(AJ45:AL45)</f>
        <v>0</v>
      </c>
      <c r="AJ45" s="119"/>
      <c r="AK45" s="119"/>
      <c r="AL45" s="208"/>
      <c r="AM45" s="947">
        <f t="shared" ref="AM45:AM60" si="56">SUM(AN45:AP45)</f>
        <v>0</v>
      </c>
      <c r="AN45" s="119"/>
      <c r="AO45" s="119"/>
      <c r="AP45" s="208"/>
      <c r="AQ45" s="947">
        <f t="shared" ref="AQ45:AQ60" si="57">SUM(AR45:AT45)</f>
        <v>0</v>
      </c>
      <c r="AR45" s="119"/>
      <c r="AS45" s="119"/>
      <c r="AT45" s="208"/>
      <c r="AU45" s="946">
        <f t="shared" ref="AU45:AU60" si="58">SUM(AV45:AX45)</f>
        <v>0</v>
      </c>
      <c r="AV45" s="119"/>
      <c r="AW45" s="119"/>
      <c r="AX45" s="208"/>
      <c r="AY45" s="947">
        <f t="shared" ref="AY45:AY60" si="59">SUM(AZ45:BB45)</f>
        <v>136</v>
      </c>
      <c r="AZ45" s="119">
        <f t="shared" ref="AZ45:AZ60" si="60">D45+H45+L45+P45+T45+X45+AB45+AF45+AJ45+AN45+AR45+AV45</f>
        <v>70</v>
      </c>
      <c r="BA45" s="119">
        <f t="shared" si="47"/>
        <v>45</v>
      </c>
      <c r="BB45" s="208">
        <f t="shared" si="47"/>
        <v>21</v>
      </c>
    </row>
    <row r="46" spans="2:54" ht="12.75" customHeight="1" x14ac:dyDescent="0.2">
      <c r="B46" s="903" t="s">
        <v>619</v>
      </c>
      <c r="C46" s="946">
        <v>5</v>
      </c>
      <c r="D46" s="119">
        <v>3</v>
      </c>
      <c r="E46" s="119">
        <v>1</v>
      </c>
      <c r="F46" s="119">
        <v>1</v>
      </c>
      <c r="G46" s="946">
        <f t="shared" si="48"/>
        <v>10</v>
      </c>
      <c r="H46" s="119">
        <v>3</v>
      </c>
      <c r="I46" s="119">
        <v>3</v>
      </c>
      <c r="J46" s="119">
        <v>4</v>
      </c>
      <c r="K46" s="946">
        <f t="shared" si="49"/>
        <v>6</v>
      </c>
      <c r="L46" s="954">
        <v>0</v>
      </c>
      <c r="M46" s="954">
        <v>6</v>
      </c>
      <c r="N46" s="961">
        <v>0</v>
      </c>
      <c r="O46" s="947">
        <f t="shared" si="50"/>
        <v>11</v>
      </c>
      <c r="P46" s="119">
        <v>5</v>
      </c>
      <c r="Q46" s="119">
        <v>5</v>
      </c>
      <c r="R46" s="208">
        <v>1</v>
      </c>
      <c r="S46" s="947">
        <f t="shared" si="51"/>
        <v>14</v>
      </c>
      <c r="T46" s="119">
        <v>3</v>
      </c>
      <c r="U46" s="119">
        <v>9</v>
      </c>
      <c r="V46" s="208">
        <v>2</v>
      </c>
      <c r="W46" s="947">
        <f t="shared" si="52"/>
        <v>16</v>
      </c>
      <c r="X46" s="119">
        <v>6</v>
      </c>
      <c r="Y46" s="119">
        <v>9</v>
      </c>
      <c r="Z46" s="208">
        <v>1</v>
      </c>
      <c r="AA46" s="947">
        <f t="shared" si="53"/>
        <v>9</v>
      </c>
      <c r="AB46" s="119">
        <v>5</v>
      </c>
      <c r="AC46" s="119">
        <v>3</v>
      </c>
      <c r="AD46" s="208">
        <v>1</v>
      </c>
      <c r="AE46" s="947">
        <f t="shared" si="54"/>
        <v>8</v>
      </c>
      <c r="AF46" s="119">
        <v>3</v>
      </c>
      <c r="AG46" s="119">
        <v>5</v>
      </c>
      <c r="AH46" s="208">
        <v>0</v>
      </c>
      <c r="AI46" s="947">
        <f t="shared" si="55"/>
        <v>0</v>
      </c>
      <c r="AJ46" s="119"/>
      <c r="AK46" s="119"/>
      <c r="AL46" s="208"/>
      <c r="AM46" s="947">
        <f t="shared" si="56"/>
        <v>0</v>
      </c>
      <c r="AN46" s="119"/>
      <c r="AO46" s="119"/>
      <c r="AP46" s="208"/>
      <c r="AQ46" s="947">
        <f t="shared" si="57"/>
        <v>0</v>
      </c>
      <c r="AR46" s="119"/>
      <c r="AS46" s="119"/>
      <c r="AT46" s="208"/>
      <c r="AU46" s="946">
        <f t="shared" si="58"/>
        <v>0</v>
      </c>
      <c r="AV46" s="119"/>
      <c r="AW46" s="119"/>
      <c r="AX46" s="208"/>
      <c r="AY46" s="947">
        <f t="shared" si="59"/>
        <v>79</v>
      </c>
      <c r="AZ46" s="119">
        <f t="shared" si="60"/>
        <v>28</v>
      </c>
      <c r="BA46" s="119">
        <f t="shared" si="47"/>
        <v>41</v>
      </c>
      <c r="BB46" s="208">
        <f t="shared" si="47"/>
        <v>10</v>
      </c>
    </row>
    <row r="47" spans="2:54" ht="12.75" x14ac:dyDescent="0.2">
      <c r="B47" s="903" t="s">
        <v>620</v>
      </c>
      <c r="C47" s="946">
        <v>395</v>
      </c>
      <c r="D47" s="119">
        <v>186</v>
      </c>
      <c r="E47" s="119">
        <v>113</v>
      </c>
      <c r="F47" s="119">
        <v>96</v>
      </c>
      <c r="G47" s="946">
        <f t="shared" si="48"/>
        <v>371</v>
      </c>
      <c r="H47" s="119">
        <v>165</v>
      </c>
      <c r="I47" s="119">
        <v>130</v>
      </c>
      <c r="J47" s="119">
        <v>76</v>
      </c>
      <c r="K47" s="946">
        <f t="shared" si="49"/>
        <v>472</v>
      </c>
      <c r="L47" s="954">
        <v>210</v>
      </c>
      <c r="M47" s="954">
        <v>137</v>
      </c>
      <c r="N47" s="961">
        <v>125</v>
      </c>
      <c r="O47" s="947">
        <f t="shared" si="50"/>
        <v>423</v>
      </c>
      <c r="P47" s="119">
        <v>200</v>
      </c>
      <c r="Q47" s="119">
        <v>122</v>
      </c>
      <c r="R47" s="208">
        <v>101</v>
      </c>
      <c r="S47" s="947">
        <f t="shared" si="51"/>
        <v>417</v>
      </c>
      <c r="T47" s="119">
        <v>221</v>
      </c>
      <c r="U47" s="119">
        <v>115</v>
      </c>
      <c r="V47" s="208">
        <v>81</v>
      </c>
      <c r="W47" s="947">
        <f t="shared" si="52"/>
        <v>439</v>
      </c>
      <c r="X47" s="119">
        <v>188</v>
      </c>
      <c r="Y47" s="119">
        <v>145</v>
      </c>
      <c r="Z47" s="208">
        <v>106</v>
      </c>
      <c r="AA47" s="947">
        <f t="shared" si="53"/>
        <v>399</v>
      </c>
      <c r="AB47" s="119">
        <v>175</v>
      </c>
      <c r="AC47" s="119">
        <v>144</v>
      </c>
      <c r="AD47" s="208">
        <v>80</v>
      </c>
      <c r="AE47" s="947">
        <f t="shared" si="54"/>
        <v>386</v>
      </c>
      <c r="AF47" s="119">
        <v>195</v>
      </c>
      <c r="AG47" s="119">
        <v>119</v>
      </c>
      <c r="AH47" s="208">
        <v>72</v>
      </c>
      <c r="AI47" s="947">
        <f t="shared" si="55"/>
        <v>0</v>
      </c>
      <c r="AJ47" s="119"/>
      <c r="AK47" s="119"/>
      <c r="AL47" s="208"/>
      <c r="AM47" s="947">
        <f t="shared" si="56"/>
        <v>0</v>
      </c>
      <c r="AN47" s="119"/>
      <c r="AO47" s="119"/>
      <c r="AP47" s="208"/>
      <c r="AQ47" s="947">
        <f t="shared" si="57"/>
        <v>0</v>
      </c>
      <c r="AR47" s="119"/>
      <c r="AS47" s="119"/>
      <c r="AT47" s="208"/>
      <c r="AU47" s="946">
        <f t="shared" si="58"/>
        <v>0</v>
      </c>
      <c r="AV47" s="119"/>
      <c r="AW47" s="119"/>
      <c r="AX47" s="208"/>
      <c r="AY47" s="947">
        <f t="shared" si="59"/>
        <v>3302</v>
      </c>
      <c r="AZ47" s="119">
        <f t="shared" si="60"/>
        <v>1540</v>
      </c>
      <c r="BA47" s="119">
        <f t="shared" si="47"/>
        <v>1025</v>
      </c>
      <c r="BB47" s="208">
        <f t="shared" si="47"/>
        <v>737</v>
      </c>
    </row>
    <row r="48" spans="2:54" ht="12.75" customHeight="1" x14ac:dyDescent="0.2">
      <c r="B48" s="903" t="s">
        <v>621</v>
      </c>
      <c r="C48" s="946">
        <v>14</v>
      </c>
      <c r="D48" s="119">
        <v>4</v>
      </c>
      <c r="E48" s="119">
        <v>8</v>
      </c>
      <c r="F48" s="119">
        <v>2</v>
      </c>
      <c r="G48" s="946">
        <f t="shared" si="48"/>
        <v>9</v>
      </c>
      <c r="H48" s="119">
        <v>5</v>
      </c>
      <c r="I48" s="119">
        <v>3</v>
      </c>
      <c r="J48" s="119">
        <v>1</v>
      </c>
      <c r="K48" s="946">
        <f t="shared" si="49"/>
        <v>18</v>
      </c>
      <c r="L48" s="954">
        <v>8</v>
      </c>
      <c r="M48" s="954">
        <v>8</v>
      </c>
      <c r="N48" s="961">
        <v>2</v>
      </c>
      <c r="O48" s="947">
        <f t="shared" si="50"/>
        <v>15</v>
      </c>
      <c r="P48" s="119">
        <v>5</v>
      </c>
      <c r="Q48" s="119">
        <v>10</v>
      </c>
      <c r="R48" s="208">
        <v>0</v>
      </c>
      <c r="S48" s="947">
        <f t="shared" si="51"/>
        <v>8</v>
      </c>
      <c r="T48" s="119">
        <v>3</v>
      </c>
      <c r="U48" s="119">
        <v>5</v>
      </c>
      <c r="V48" s="208">
        <v>0</v>
      </c>
      <c r="W48" s="947">
        <f t="shared" si="52"/>
        <v>18</v>
      </c>
      <c r="X48" s="119">
        <v>8</v>
      </c>
      <c r="Y48" s="119">
        <v>8</v>
      </c>
      <c r="Z48" s="208">
        <v>2</v>
      </c>
      <c r="AA48" s="947">
        <f t="shared" si="53"/>
        <v>16</v>
      </c>
      <c r="AB48" s="119">
        <v>4</v>
      </c>
      <c r="AC48" s="119">
        <v>11</v>
      </c>
      <c r="AD48" s="208">
        <v>1</v>
      </c>
      <c r="AE48" s="947">
        <f t="shared" si="54"/>
        <v>9</v>
      </c>
      <c r="AF48" s="119">
        <v>4</v>
      </c>
      <c r="AG48" s="119">
        <v>5</v>
      </c>
      <c r="AH48" s="208">
        <v>0</v>
      </c>
      <c r="AI48" s="947">
        <f t="shared" si="55"/>
        <v>0</v>
      </c>
      <c r="AJ48" s="119"/>
      <c r="AK48" s="119"/>
      <c r="AL48" s="208"/>
      <c r="AM48" s="947">
        <f t="shared" si="56"/>
        <v>0</v>
      </c>
      <c r="AN48" s="119"/>
      <c r="AO48" s="119"/>
      <c r="AP48" s="208"/>
      <c r="AQ48" s="947">
        <f t="shared" si="57"/>
        <v>0</v>
      </c>
      <c r="AR48" s="119"/>
      <c r="AS48" s="119"/>
      <c r="AT48" s="208"/>
      <c r="AU48" s="946">
        <f t="shared" si="58"/>
        <v>0</v>
      </c>
      <c r="AV48" s="119"/>
      <c r="AW48" s="119"/>
      <c r="AX48" s="208"/>
      <c r="AY48" s="947">
        <f t="shared" si="59"/>
        <v>107</v>
      </c>
      <c r="AZ48" s="119">
        <f t="shared" si="60"/>
        <v>41</v>
      </c>
      <c r="BA48" s="119">
        <f t="shared" si="47"/>
        <v>58</v>
      </c>
      <c r="BB48" s="208">
        <f t="shared" si="47"/>
        <v>8</v>
      </c>
    </row>
    <row r="49" spans="2:54" ht="12.75" customHeight="1" x14ac:dyDescent="0.2">
      <c r="B49" s="903" t="s">
        <v>622</v>
      </c>
      <c r="C49" s="946">
        <v>492</v>
      </c>
      <c r="D49" s="119">
        <v>109</v>
      </c>
      <c r="E49" s="119">
        <v>317</v>
      </c>
      <c r="F49" s="119">
        <v>66</v>
      </c>
      <c r="G49" s="946">
        <f t="shared" si="48"/>
        <v>485</v>
      </c>
      <c r="H49" s="119">
        <v>61</v>
      </c>
      <c r="I49" s="119">
        <v>365</v>
      </c>
      <c r="J49" s="119">
        <v>59</v>
      </c>
      <c r="K49" s="946">
        <f t="shared" si="49"/>
        <v>489</v>
      </c>
      <c r="L49" s="954">
        <v>70</v>
      </c>
      <c r="M49" s="954">
        <v>351</v>
      </c>
      <c r="N49" s="961">
        <v>68</v>
      </c>
      <c r="O49" s="947">
        <f t="shared" si="50"/>
        <v>474</v>
      </c>
      <c r="P49" s="119">
        <v>65</v>
      </c>
      <c r="Q49" s="119">
        <v>359</v>
      </c>
      <c r="R49" s="208">
        <v>50</v>
      </c>
      <c r="S49" s="947">
        <f t="shared" si="51"/>
        <v>463</v>
      </c>
      <c r="T49" s="119">
        <v>77</v>
      </c>
      <c r="U49" s="119">
        <v>325</v>
      </c>
      <c r="V49" s="208">
        <v>61</v>
      </c>
      <c r="W49" s="947">
        <f t="shared" si="52"/>
        <v>496</v>
      </c>
      <c r="X49" s="119">
        <v>74</v>
      </c>
      <c r="Y49" s="119">
        <v>378</v>
      </c>
      <c r="Z49" s="208">
        <v>44</v>
      </c>
      <c r="AA49" s="947">
        <f t="shared" si="53"/>
        <v>489</v>
      </c>
      <c r="AB49" s="119">
        <v>82</v>
      </c>
      <c r="AC49" s="119">
        <v>336</v>
      </c>
      <c r="AD49" s="208">
        <v>71</v>
      </c>
      <c r="AE49" s="947">
        <f t="shared" si="54"/>
        <v>392</v>
      </c>
      <c r="AF49" s="119">
        <v>76</v>
      </c>
      <c r="AG49" s="119">
        <v>266</v>
      </c>
      <c r="AH49" s="208">
        <v>50</v>
      </c>
      <c r="AI49" s="947">
        <f t="shared" si="55"/>
        <v>0</v>
      </c>
      <c r="AJ49" s="119"/>
      <c r="AK49" s="119"/>
      <c r="AL49" s="208"/>
      <c r="AM49" s="947">
        <f t="shared" si="56"/>
        <v>0</v>
      </c>
      <c r="AN49" s="119"/>
      <c r="AO49" s="119"/>
      <c r="AP49" s="208"/>
      <c r="AQ49" s="947">
        <f t="shared" si="57"/>
        <v>0</v>
      </c>
      <c r="AR49" s="119"/>
      <c r="AS49" s="119"/>
      <c r="AT49" s="208"/>
      <c r="AU49" s="946">
        <f t="shared" si="58"/>
        <v>0</v>
      </c>
      <c r="AV49" s="119"/>
      <c r="AW49" s="119"/>
      <c r="AX49" s="208"/>
      <c r="AY49" s="947">
        <f t="shared" si="59"/>
        <v>3780</v>
      </c>
      <c r="AZ49" s="119">
        <f t="shared" si="60"/>
        <v>614</v>
      </c>
      <c r="BA49" s="119">
        <f t="shared" si="47"/>
        <v>2697</v>
      </c>
      <c r="BB49" s="208">
        <f t="shared" si="47"/>
        <v>469</v>
      </c>
    </row>
    <row r="50" spans="2:54" ht="12.75" x14ac:dyDescent="0.2">
      <c r="B50" s="903" t="s">
        <v>623</v>
      </c>
      <c r="C50" s="946">
        <v>617</v>
      </c>
      <c r="D50" s="119">
        <v>334</v>
      </c>
      <c r="E50" s="119">
        <v>237</v>
      </c>
      <c r="F50" s="119">
        <v>46</v>
      </c>
      <c r="G50" s="946">
        <f t="shared" si="48"/>
        <v>484</v>
      </c>
      <c r="H50" s="119">
        <v>250</v>
      </c>
      <c r="I50" s="119">
        <v>187</v>
      </c>
      <c r="J50" s="119">
        <v>47</v>
      </c>
      <c r="K50" s="946">
        <f t="shared" si="49"/>
        <v>656</v>
      </c>
      <c r="L50" s="954">
        <v>341</v>
      </c>
      <c r="M50" s="954">
        <v>256</v>
      </c>
      <c r="N50" s="961">
        <v>59</v>
      </c>
      <c r="O50" s="947">
        <f t="shared" si="50"/>
        <v>577</v>
      </c>
      <c r="P50" s="119">
        <v>309</v>
      </c>
      <c r="Q50" s="119">
        <v>223</v>
      </c>
      <c r="R50" s="208">
        <v>45</v>
      </c>
      <c r="S50" s="947">
        <f t="shared" si="51"/>
        <v>552</v>
      </c>
      <c r="T50" s="119">
        <v>306</v>
      </c>
      <c r="U50" s="119">
        <v>197</v>
      </c>
      <c r="V50" s="208">
        <v>49</v>
      </c>
      <c r="W50" s="947">
        <f t="shared" si="52"/>
        <v>630</v>
      </c>
      <c r="X50" s="119">
        <v>330</v>
      </c>
      <c r="Y50" s="119">
        <v>255</v>
      </c>
      <c r="Z50" s="208">
        <v>45</v>
      </c>
      <c r="AA50" s="947">
        <f t="shared" si="53"/>
        <v>548</v>
      </c>
      <c r="AB50" s="119">
        <v>292</v>
      </c>
      <c r="AC50" s="119">
        <v>211</v>
      </c>
      <c r="AD50" s="208">
        <v>45</v>
      </c>
      <c r="AE50" s="947">
        <f t="shared" si="54"/>
        <v>514</v>
      </c>
      <c r="AF50" s="119">
        <v>275</v>
      </c>
      <c r="AG50" s="119">
        <v>196</v>
      </c>
      <c r="AH50" s="208">
        <v>43</v>
      </c>
      <c r="AI50" s="947">
        <f t="shared" si="55"/>
        <v>0</v>
      </c>
      <c r="AJ50" s="119"/>
      <c r="AK50" s="119"/>
      <c r="AL50" s="208"/>
      <c r="AM50" s="947">
        <f t="shared" si="56"/>
        <v>0</v>
      </c>
      <c r="AN50" s="119"/>
      <c r="AO50" s="119"/>
      <c r="AP50" s="208"/>
      <c r="AQ50" s="947">
        <f t="shared" si="57"/>
        <v>0</v>
      </c>
      <c r="AR50" s="119"/>
      <c r="AS50" s="119"/>
      <c r="AT50" s="208"/>
      <c r="AU50" s="946">
        <f t="shared" si="58"/>
        <v>0</v>
      </c>
      <c r="AV50" s="119"/>
      <c r="AW50" s="119"/>
      <c r="AX50" s="208"/>
      <c r="AY50" s="947">
        <f t="shared" si="59"/>
        <v>4578</v>
      </c>
      <c r="AZ50" s="119">
        <f t="shared" si="60"/>
        <v>2437</v>
      </c>
      <c r="BA50" s="119">
        <f t="shared" si="47"/>
        <v>1762</v>
      </c>
      <c r="BB50" s="208">
        <f t="shared" si="47"/>
        <v>379</v>
      </c>
    </row>
    <row r="51" spans="2:54" ht="12.75" x14ac:dyDescent="0.2">
      <c r="B51" s="903" t="s">
        <v>624</v>
      </c>
      <c r="C51" s="946">
        <v>180</v>
      </c>
      <c r="D51" s="119">
        <v>101</v>
      </c>
      <c r="E51" s="119">
        <v>32</v>
      </c>
      <c r="F51" s="119">
        <v>47</v>
      </c>
      <c r="G51" s="946">
        <f t="shared" si="48"/>
        <v>155</v>
      </c>
      <c r="H51" s="119">
        <v>80</v>
      </c>
      <c r="I51" s="119">
        <v>36</v>
      </c>
      <c r="J51" s="119">
        <v>39</v>
      </c>
      <c r="K51" s="946">
        <f t="shared" si="49"/>
        <v>182</v>
      </c>
      <c r="L51" s="954">
        <v>97</v>
      </c>
      <c r="M51" s="954">
        <v>35</v>
      </c>
      <c r="N51" s="961">
        <v>50</v>
      </c>
      <c r="O51" s="947">
        <f t="shared" si="50"/>
        <v>176</v>
      </c>
      <c r="P51" s="119">
        <v>94</v>
      </c>
      <c r="Q51" s="119">
        <v>35</v>
      </c>
      <c r="R51" s="208">
        <v>47</v>
      </c>
      <c r="S51" s="947">
        <f t="shared" si="51"/>
        <v>193</v>
      </c>
      <c r="T51" s="119">
        <v>110</v>
      </c>
      <c r="U51" s="119">
        <v>38</v>
      </c>
      <c r="V51" s="208">
        <v>45</v>
      </c>
      <c r="W51" s="947">
        <f t="shared" si="52"/>
        <v>191</v>
      </c>
      <c r="X51" s="119">
        <v>90</v>
      </c>
      <c r="Y51" s="119">
        <v>47</v>
      </c>
      <c r="Z51" s="208">
        <v>54</v>
      </c>
      <c r="AA51" s="947">
        <f t="shared" si="53"/>
        <v>148</v>
      </c>
      <c r="AB51" s="119">
        <v>88</v>
      </c>
      <c r="AC51" s="119">
        <v>37</v>
      </c>
      <c r="AD51" s="208">
        <v>23</v>
      </c>
      <c r="AE51" s="947">
        <f t="shared" si="54"/>
        <v>177</v>
      </c>
      <c r="AF51" s="119">
        <v>98</v>
      </c>
      <c r="AG51" s="119">
        <v>36</v>
      </c>
      <c r="AH51" s="208">
        <v>43</v>
      </c>
      <c r="AI51" s="947">
        <f t="shared" si="55"/>
        <v>0</v>
      </c>
      <c r="AJ51" s="119"/>
      <c r="AK51" s="119"/>
      <c r="AL51" s="208"/>
      <c r="AM51" s="947">
        <f t="shared" si="56"/>
        <v>0</v>
      </c>
      <c r="AN51" s="119"/>
      <c r="AO51" s="119"/>
      <c r="AP51" s="208"/>
      <c r="AQ51" s="947">
        <f t="shared" si="57"/>
        <v>0</v>
      </c>
      <c r="AR51" s="119"/>
      <c r="AS51" s="119"/>
      <c r="AT51" s="208"/>
      <c r="AU51" s="946">
        <f t="shared" si="58"/>
        <v>0</v>
      </c>
      <c r="AV51" s="119"/>
      <c r="AW51" s="119"/>
      <c r="AX51" s="208"/>
      <c r="AY51" s="947">
        <f t="shared" si="59"/>
        <v>1402</v>
      </c>
      <c r="AZ51" s="119">
        <f t="shared" si="60"/>
        <v>758</v>
      </c>
      <c r="BA51" s="119">
        <f t="shared" si="47"/>
        <v>296</v>
      </c>
      <c r="BB51" s="208">
        <f t="shared" si="47"/>
        <v>348</v>
      </c>
    </row>
    <row r="52" spans="2:54" ht="12.75" x14ac:dyDescent="0.2">
      <c r="B52" s="903" t="s">
        <v>625</v>
      </c>
      <c r="C52" s="946">
        <v>305</v>
      </c>
      <c r="D52" s="119">
        <v>110</v>
      </c>
      <c r="E52" s="119">
        <v>128</v>
      </c>
      <c r="F52" s="119">
        <v>67</v>
      </c>
      <c r="G52" s="946">
        <f t="shared" si="48"/>
        <v>276</v>
      </c>
      <c r="H52" s="119">
        <v>81</v>
      </c>
      <c r="I52" s="119">
        <v>143</v>
      </c>
      <c r="J52" s="119">
        <v>52</v>
      </c>
      <c r="K52" s="946">
        <f t="shared" si="49"/>
        <v>375</v>
      </c>
      <c r="L52" s="954">
        <v>110</v>
      </c>
      <c r="M52" s="954">
        <v>177</v>
      </c>
      <c r="N52" s="961">
        <v>88</v>
      </c>
      <c r="O52" s="947">
        <f t="shared" si="50"/>
        <v>303</v>
      </c>
      <c r="P52" s="119">
        <v>90</v>
      </c>
      <c r="Q52" s="119">
        <v>145</v>
      </c>
      <c r="R52" s="208">
        <v>68</v>
      </c>
      <c r="S52" s="947">
        <f t="shared" si="51"/>
        <v>325</v>
      </c>
      <c r="T52" s="119">
        <v>103</v>
      </c>
      <c r="U52" s="119">
        <v>146</v>
      </c>
      <c r="V52" s="208">
        <v>76</v>
      </c>
      <c r="W52" s="947">
        <f t="shared" si="52"/>
        <v>307</v>
      </c>
      <c r="X52" s="119">
        <v>106</v>
      </c>
      <c r="Y52" s="119">
        <v>140</v>
      </c>
      <c r="Z52" s="208">
        <v>61</v>
      </c>
      <c r="AA52" s="947">
        <f t="shared" si="53"/>
        <v>300</v>
      </c>
      <c r="AB52" s="119">
        <v>99</v>
      </c>
      <c r="AC52" s="119">
        <v>153</v>
      </c>
      <c r="AD52" s="208">
        <v>48</v>
      </c>
      <c r="AE52" s="947">
        <f t="shared" si="54"/>
        <v>284</v>
      </c>
      <c r="AF52" s="119">
        <v>89</v>
      </c>
      <c r="AG52" s="119">
        <v>141</v>
      </c>
      <c r="AH52" s="208">
        <v>54</v>
      </c>
      <c r="AI52" s="947">
        <f t="shared" si="55"/>
        <v>0</v>
      </c>
      <c r="AJ52" s="119"/>
      <c r="AK52" s="119"/>
      <c r="AL52" s="208"/>
      <c r="AM52" s="947">
        <f t="shared" si="56"/>
        <v>0</v>
      </c>
      <c r="AN52" s="119"/>
      <c r="AO52" s="119"/>
      <c r="AP52" s="208"/>
      <c r="AQ52" s="947">
        <f t="shared" si="57"/>
        <v>0</v>
      </c>
      <c r="AR52" s="119"/>
      <c r="AS52" s="119"/>
      <c r="AT52" s="208"/>
      <c r="AU52" s="946">
        <f t="shared" si="58"/>
        <v>0</v>
      </c>
      <c r="AV52" s="119"/>
      <c r="AW52" s="119"/>
      <c r="AX52" s="208"/>
      <c r="AY52" s="947">
        <f t="shared" si="59"/>
        <v>2475</v>
      </c>
      <c r="AZ52" s="119">
        <f t="shared" si="60"/>
        <v>788</v>
      </c>
      <c r="BA52" s="119">
        <f t="shared" si="47"/>
        <v>1173</v>
      </c>
      <c r="BB52" s="208">
        <f t="shared" si="47"/>
        <v>514</v>
      </c>
    </row>
    <row r="53" spans="2:54" ht="12.75" x14ac:dyDescent="0.2">
      <c r="B53" s="903" t="s">
        <v>626</v>
      </c>
      <c r="C53" s="946">
        <v>181</v>
      </c>
      <c r="D53" s="119">
        <v>64</v>
      </c>
      <c r="E53" s="119">
        <v>86</v>
      </c>
      <c r="F53" s="119">
        <v>31</v>
      </c>
      <c r="G53" s="946">
        <f t="shared" si="48"/>
        <v>117</v>
      </c>
      <c r="H53" s="119">
        <v>48</v>
      </c>
      <c r="I53" s="119">
        <v>57</v>
      </c>
      <c r="J53" s="119">
        <v>12</v>
      </c>
      <c r="K53" s="946">
        <f t="shared" si="49"/>
        <v>237</v>
      </c>
      <c r="L53" s="954">
        <v>73</v>
      </c>
      <c r="M53" s="954">
        <v>125</v>
      </c>
      <c r="N53" s="961">
        <v>39</v>
      </c>
      <c r="O53" s="947">
        <f t="shared" si="50"/>
        <v>148</v>
      </c>
      <c r="P53" s="119">
        <v>51</v>
      </c>
      <c r="Q53" s="119">
        <v>73</v>
      </c>
      <c r="R53" s="208">
        <v>24</v>
      </c>
      <c r="S53" s="947">
        <f t="shared" si="51"/>
        <v>162</v>
      </c>
      <c r="T53" s="119">
        <v>55</v>
      </c>
      <c r="U53" s="119">
        <v>85</v>
      </c>
      <c r="V53" s="208">
        <v>22</v>
      </c>
      <c r="W53" s="947">
        <f t="shared" si="52"/>
        <v>160</v>
      </c>
      <c r="X53" s="119">
        <v>58</v>
      </c>
      <c r="Y53" s="119">
        <v>80</v>
      </c>
      <c r="Z53" s="208">
        <v>22</v>
      </c>
      <c r="AA53" s="947">
        <f t="shared" si="53"/>
        <v>165</v>
      </c>
      <c r="AB53" s="119">
        <v>49</v>
      </c>
      <c r="AC53" s="119">
        <v>88</v>
      </c>
      <c r="AD53" s="208">
        <v>28</v>
      </c>
      <c r="AE53" s="947">
        <f t="shared" si="54"/>
        <v>164</v>
      </c>
      <c r="AF53" s="119">
        <v>51</v>
      </c>
      <c r="AG53" s="119">
        <v>97</v>
      </c>
      <c r="AH53" s="208">
        <v>16</v>
      </c>
      <c r="AI53" s="947">
        <f t="shared" si="55"/>
        <v>0</v>
      </c>
      <c r="AJ53" s="119"/>
      <c r="AK53" s="119"/>
      <c r="AL53" s="208"/>
      <c r="AM53" s="947">
        <f t="shared" si="56"/>
        <v>0</v>
      </c>
      <c r="AN53" s="119"/>
      <c r="AO53" s="119"/>
      <c r="AP53" s="208"/>
      <c r="AQ53" s="947">
        <f t="shared" si="57"/>
        <v>0</v>
      </c>
      <c r="AR53" s="119"/>
      <c r="AS53" s="119"/>
      <c r="AT53" s="208"/>
      <c r="AU53" s="946">
        <f t="shared" si="58"/>
        <v>0</v>
      </c>
      <c r="AV53" s="119"/>
      <c r="AW53" s="119"/>
      <c r="AX53" s="208"/>
      <c r="AY53" s="947">
        <f t="shared" si="59"/>
        <v>1334</v>
      </c>
      <c r="AZ53" s="119">
        <f t="shared" si="60"/>
        <v>449</v>
      </c>
      <c r="BA53" s="119">
        <f t="shared" si="47"/>
        <v>691</v>
      </c>
      <c r="BB53" s="208">
        <f t="shared" si="47"/>
        <v>194</v>
      </c>
    </row>
    <row r="54" spans="2:54" ht="12.75" x14ac:dyDescent="0.2">
      <c r="B54" s="903" t="s">
        <v>627</v>
      </c>
      <c r="C54" s="946">
        <v>809</v>
      </c>
      <c r="D54" s="119">
        <v>300</v>
      </c>
      <c r="E54" s="119">
        <v>412</v>
      </c>
      <c r="F54" s="119">
        <v>97</v>
      </c>
      <c r="G54" s="946">
        <f t="shared" si="48"/>
        <v>685</v>
      </c>
      <c r="H54" s="119">
        <v>232</v>
      </c>
      <c r="I54" s="119">
        <v>356</v>
      </c>
      <c r="J54" s="119">
        <v>97</v>
      </c>
      <c r="K54" s="946">
        <f t="shared" si="49"/>
        <v>894</v>
      </c>
      <c r="L54" s="954">
        <v>301</v>
      </c>
      <c r="M54" s="954">
        <v>457</v>
      </c>
      <c r="N54" s="962">
        <v>136</v>
      </c>
      <c r="O54" s="947">
        <f t="shared" si="50"/>
        <v>772</v>
      </c>
      <c r="P54" s="119">
        <v>310</v>
      </c>
      <c r="Q54" s="119">
        <v>372</v>
      </c>
      <c r="R54" s="208">
        <v>90</v>
      </c>
      <c r="S54" s="947">
        <f t="shared" si="51"/>
        <v>750</v>
      </c>
      <c r="T54" s="119">
        <v>299</v>
      </c>
      <c r="U54" s="119">
        <v>353</v>
      </c>
      <c r="V54" s="208">
        <v>98</v>
      </c>
      <c r="W54" s="947">
        <f t="shared" si="52"/>
        <v>770</v>
      </c>
      <c r="X54" s="119">
        <v>291</v>
      </c>
      <c r="Y54" s="119">
        <v>394</v>
      </c>
      <c r="Z54" s="208">
        <v>85</v>
      </c>
      <c r="AA54" s="947">
        <f t="shared" si="53"/>
        <v>702</v>
      </c>
      <c r="AB54" s="119">
        <v>272</v>
      </c>
      <c r="AC54" s="119">
        <v>359</v>
      </c>
      <c r="AD54" s="208">
        <v>71</v>
      </c>
      <c r="AE54" s="947">
        <f t="shared" si="54"/>
        <v>729</v>
      </c>
      <c r="AF54" s="119">
        <v>283</v>
      </c>
      <c r="AG54" s="119">
        <v>358</v>
      </c>
      <c r="AH54" s="208">
        <v>88</v>
      </c>
      <c r="AI54" s="947">
        <f t="shared" si="55"/>
        <v>0</v>
      </c>
      <c r="AJ54" s="119"/>
      <c r="AK54" s="119"/>
      <c r="AL54" s="208"/>
      <c r="AM54" s="947">
        <f t="shared" si="56"/>
        <v>0</v>
      </c>
      <c r="AN54" s="119"/>
      <c r="AO54" s="119"/>
      <c r="AP54" s="208"/>
      <c r="AQ54" s="947">
        <f t="shared" si="57"/>
        <v>0</v>
      </c>
      <c r="AR54" s="119"/>
      <c r="AS54" s="119"/>
      <c r="AT54" s="208"/>
      <c r="AU54" s="946">
        <f t="shared" si="58"/>
        <v>0</v>
      </c>
      <c r="AV54" s="119"/>
      <c r="AW54" s="119"/>
      <c r="AX54" s="208"/>
      <c r="AY54" s="947">
        <f t="shared" si="59"/>
        <v>6111</v>
      </c>
      <c r="AZ54" s="119">
        <f t="shared" si="60"/>
        <v>2288</v>
      </c>
      <c r="BA54" s="119">
        <f t="shared" si="47"/>
        <v>3061</v>
      </c>
      <c r="BB54" s="208">
        <f t="shared" si="47"/>
        <v>762</v>
      </c>
    </row>
    <row r="55" spans="2:54" ht="12.75" x14ac:dyDescent="0.2">
      <c r="B55" s="903" t="s">
        <v>628</v>
      </c>
      <c r="C55" s="946">
        <v>207</v>
      </c>
      <c r="D55" s="119">
        <v>107</v>
      </c>
      <c r="E55" s="119">
        <v>65</v>
      </c>
      <c r="F55" s="119">
        <v>35</v>
      </c>
      <c r="G55" s="946">
        <f t="shared" si="48"/>
        <v>154</v>
      </c>
      <c r="H55" s="119">
        <v>74</v>
      </c>
      <c r="I55" s="119">
        <v>56</v>
      </c>
      <c r="J55" s="119">
        <v>24</v>
      </c>
      <c r="K55" s="946">
        <f t="shared" si="49"/>
        <v>312</v>
      </c>
      <c r="L55" s="954">
        <v>137</v>
      </c>
      <c r="M55" s="954">
        <v>122</v>
      </c>
      <c r="N55" s="961">
        <v>53</v>
      </c>
      <c r="O55" s="947">
        <f t="shared" si="50"/>
        <v>293</v>
      </c>
      <c r="P55" s="119">
        <v>128</v>
      </c>
      <c r="Q55" s="119">
        <v>111</v>
      </c>
      <c r="R55" s="208">
        <v>54</v>
      </c>
      <c r="S55" s="947">
        <f t="shared" si="51"/>
        <v>298</v>
      </c>
      <c r="T55" s="119">
        <v>136</v>
      </c>
      <c r="U55" s="119">
        <v>104</v>
      </c>
      <c r="V55" s="208">
        <v>58</v>
      </c>
      <c r="W55" s="947">
        <f t="shared" si="52"/>
        <v>293</v>
      </c>
      <c r="X55" s="119">
        <v>121</v>
      </c>
      <c r="Y55" s="119">
        <v>128</v>
      </c>
      <c r="Z55" s="208">
        <v>44</v>
      </c>
      <c r="AA55" s="947">
        <f t="shared" si="53"/>
        <v>259</v>
      </c>
      <c r="AB55" s="119">
        <v>98</v>
      </c>
      <c r="AC55" s="119">
        <v>106</v>
      </c>
      <c r="AD55" s="208">
        <v>55</v>
      </c>
      <c r="AE55" s="947">
        <f t="shared" si="54"/>
        <v>262</v>
      </c>
      <c r="AF55" s="119">
        <v>131</v>
      </c>
      <c r="AG55" s="119">
        <v>86</v>
      </c>
      <c r="AH55" s="208">
        <v>45</v>
      </c>
      <c r="AI55" s="947">
        <f t="shared" si="55"/>
        <v>0</v>
      </c>
      <c r="AJ55" s="119"/>
      <c r="AK55" s="119"/>
      <c r="AL55" s="208"/>
      <c r="AM55" s="947">
        <f t="shared" si="56"/>
        <v>0</v>
      </c>
      <c r="AN55" s="119"/>
      <c r="AO55" s="119"/>
      <c r="AP55" s="208"/>
      <c r="AQ55" s="947">
        <f t="shared" si="57"/>
        <v>0</v>
      </c>
      <c r="AR55" s="119"/>
      <c r="AS55" s="119"/>
      <c r="AT55" s="208"/>
      <c r="AU55" s="946">
        <f t="shared" si="58"/>
        <v>0</v>
      </c>
      <c r="AV55" s="119"/>
      <c r="AW55" s="119"/>
      <c r="AX55" s="208"/>
      <c r="AY55" s="947">
        <f t="shared" si="59"/>
        <v>2078</v>
      </c>
      <c r="AZ55" s="119">
        <f t="shared" si="60"/>
        <v>932</v>
      </c>
      <c r="BA55" s="119">
        <f t="shared" si="47"/>
        <v>778</v>
      </c>
      <c r="BB55" s="208">
        <f t="shared" si="47"/>
        <v>368</v>
      </c>
    </row>
    <row r="56" spans="2:54" ht="12.75" x14ac:dyDescent="0.2">
      <c r="B56" s="903" t="s">
        <v>629</v>
      </c>
      <c r="C56" s="946">
        <v>142</v>
      </c>
      <c r="D56" s="119">
        <v>89</v>
      </c>
      <c r="E56" s="119">
        <v>40</v>
      </c>
      <c r="F56" s="119">
        <v>13</v>
      </c>
      <c r="G56" s="946">
        <f t="shared" si="48"/>
        <v>66</v>
      </c>
      <c r="H56" s="119">
        <v>30</v>
      </c>
      <c r="I56" s="119">
        <v>25</v>
      </c>
      <c r="J56" s="119">
        <v>11</v>
      </c>
      <c r="K56" s="946">
        <f t="shared" si="49"/>
        <v>296</v>
      </c>
      <c r="L56" s="954">
        <v>149</v>
      </c>
      <c r="M56" s="954">
        <v>95</v>
      </c>
      <c r="N56" s="961">
        <v>52</v>
      </c>
      <c r="O56" s="947">
        <f t="shared" si="50"/>
        <v>285</v>
      </c>
      <c r="P56" s="119">
        <v>152</v>
      </c>
      <c r="Q56" s="119">
        <v>84</v>
      </c>
      <c r="R56" s="208">
        <v>49</v>
      </c>
      <c r="S56" s="947">
        <f t="shared" si="51"/>
        <v>255</v>
      </c>
      <c r="T56" s="119">
        <v>134</v>
      </c>
      <c r="U56" s="119">
        <v>77</v>
      </c>
      <c r="V56" s="208">
        <v>44</v>
      </c>
      <c r="W56" s="947">
        <f t="shared" si="52"/>
        <v>294</v>
      </c>
      <c r="X56" s="119">
        <v>147</v>
      </c>
      <c r="Y56" s="119">
        <v>89</v>
      </c>
      <c r="Z56" s="208">
        <v>58</v>
      </c>
      <c r="AA56" s="947">
        <f t="shared" si="53"/>
        <v>207</v>
      </c>
      <c r="AB56" s="119">
        <v>104</v>
      </c>
      <c r="AC56" s="119">
        <v>68</v>
      </c>
      <c r="AD56" s="208">
        <v>35</v>
      </c>
      <c r="AE56" s="947">
        <f t="shared" si="54"/>
        <v>262</v>
      </c>
      <c r="AF56" s="119">
        <v>124</v>
      </c>
      <c r="AG56" s="119">
        <v>89</v>
      </c>
      <c r="AH56" s="208">
        <v>49</v>
      </c>
      <c r="AI56" s="947">
        <f t="shared" si="55"/>
        <v>0</v>
      </c>
      <c r="AJ56" s="119"/>
      <c r="AK56" s="119"/>
      <c r="AL56" s="208"/>
      <c r="AM56" s="947">
        <f t="shared" si="56"/>
        <v>0</v>
      </c>
      <c r="AN56" s="119"/>
      <c r="AO56" s="119"/>
      <c r="AP56" s="208"/>
      <c r="AQ56" s="947">
        <f t="shared" si="57"/>
        <v>0</v>
      </c>
      <c r="AR56" s="119"/>
      <c r="AS56" s="119"/>
      <c r="AT56" s="208"/>
      <c r="AU56" s="946">
        <f t="shared" si="58"/>
        <v>0</v>
      </c>
      <c r="AV56" s="119"/>
      <c r="AW56" s="119"/>
      <c r="AX56" s="208"/>
      <c r="AY56" s="947">
        <f t="shared" si="59"/>
        <v>1807</v>
      </c>
      <c r="AZ56" s="119">
        <f t="shared" si="60"/>
        <v>929</v>
      </c>
      <c r="BA56" s="119">
        <f t="shared" si="47"/>
        <v>567</v>
      </c>
      <c r="BB56" s="208">
        <f t="shared" si="47"/>
        <v>311</v>
      </c>
    </row>
    <row r="57" spans="2:54" ht="12.75" x14ac:dyDescent="0.2">
      <c r="B57" s="903" t="s">
        <v>630</v>
      </c>
      <c r="C57" s="946">
        <v>239</v>
      </c>
      <c r="D57" s="119">
        <v>111</v>
      </c>
      <c r="E57" s="119">
        <v>73</v>
      </c>
      <c r="F57" s="119">
        <v>55</v>
      </c>
      <c r="G57" s="946">
        <f t="shared" si="48"/>
        <v>184</v>
      </c>
      <c r="H57" s="119">
        <v>72</v>
      </c>
      <c r="I57" s="119">
        <v>63</v>
      </c>
      <c r="J57" s="119">
        <v>49</v>
      </c>
      <c r="K57" s="946">
        <f t="shared" si="49"/>
        <v>249</v>
      </c>
      <c r="L57" s="954">
        <v>110</v>
      </c>
      <c r="M57" s="954">
        <v>76</v>
      </c>
      <c r="N57" s="962">
        <v>63</v>
      </c>
      <c r="O57" s="947">
        <f t="shared" si="50"/>
        <v>260</v>
      </c>
      <c r="P57" s="119">
        <v>109</v>
      </c>
      <c r="Q57" s="119">
        <v>86</v>
      </c>
      <c r="R57" s="208">
        <v>65</v>
      </c>
      <c r="S57" s="947">
        <f t="shared" si="51"/>
        <v>212</v>
      </c>
      <c r="T57" s="119">
        <v>88</v>
      </c>
      <c r="U57" s="119">
        <v>70</v>
      </c>
      <c r="V57" s="208">
        <v>54</v>
      </c>
      <c r="W57" s="947">
        <f t="shared" si="52"/>
        <v>245</v>
      </c>
      <c r="X57" s="119">
        <v>107</v>
      </c>
      <c r="Y57" s="119">
        <v>76</v>
      </c>
      <c r="Z57" s="208">
        <v>62</v>
      </c>
      <c r="AA57" s="947">
        <f t="shared" si="53"/>
        <v>205</v>
      </c>
      <c r="AB57" s="119">
        <v>118</v>
      </c>
      <c r="AC57" s="119">
        <v>45</v>
      </c>
      <c r="AD57" s="208">
        <v>42</v>
      </c>
      <c r="AE57" s="947">
        <f t="shared" si="54"/>
        <v>196</v>
      </c>
      <c r="AF57" s="119">
        <v>87</v>
      </c>
      <c r="AG57" s="119">
        <v>56</v>
      </c>
      <c r="AH57" s="208">
        <v>53</v>
      </c>
      <c r="AI57" s="947">
        <f t="shared" si="55"/>
        <v>0</v>
      </c>
      <c r="AJ57" s="119"/>
      <c r="AK57" s="119"/>
      <c r="AL57" s="208"/>
      <c r="AM57" s="947">
        <f t="shared" si="56"/>
        <v>0</v>
      </c>
      <c r="AN57" s="119"/>
      <c r="AO57" s="119"/>
      <c r="AP57" s="208"/>
      <c r="AQ57" s="947">
        <f t="shared" si="57"/>
        <v>0</v>
      </c>
      <c r="AR57" s="119"/>
      <c r="AS57" s="119"/>
      <c r="AT57" s="208"/>
      <c r="AU57" s="946">
        <f t="shared" si="58"/>
        <v>0</v>
      </c>
      <c r="AV57" s="119"/>
      <c r="AW57" s="119"/>
      <c r="AX57" s="208"/>
      <c r="AY57" s="947">
        <f t="shared" si="59"/>
        <v>1790</v>
      </c>
      <c r="AZ57" s="119">
        <f t="shared" si="60"/>
        <v>802</v>
      </c>
      <c r="BA57" s="119">
        <f t="shared" si="47"/>
        <v>545</v>
      </c>
      <c r="BB57" s="208">
        <f t="shared" si="47"/>
        <v>443</v>
      </c>
    </row>
    <row r="58" spans="2:54" ht="12.75" x14ac:dyDescent="0.2">
      <c r="B58" s="903" t="s">
        <v>631</v>
      </c>
      <c r="C58" s="946">
        <v>194</v>
      </c>
      <c r="D58" s="119">
        <v>97</v>
      </c>
      <c r="E58" s="119">
        <v>61</v>
      </c>
      <c r="F58" s="119">
        <v>36</v>
      </c>
      <c r="G58" s="946">
        <f t="shared" si="48"/>
        <v>156</v>
      </c>
      <c r="H58" s="119">
        <v>82</v>
      </c>
      <c r="I58" s="119">
        <v>45</v>
      </c>
      <c r="J58" s="119">
        <v>29</v>
      </c>
      <c r="K58" s="946">
        <f t="shared" si="49"/>
        <v>221</v>
      </c>
      <c r="L58" s="954">
        <v>125</v>
      </c>
      <c r="M58" s="954">
        <v>67</v>
      </c>
      <c r="N58" s="961">
        <v>29</v>
      </c>
      <c r="O58" s="947">
        <f t="shared" si="50"/>
        <v>239</v>
      </c>
      <c r="P58" s="119">
        <v>106</v>
      </c>
      <c r="Q58" s="119">
        <v>83</v>
      </c>
      <c r="R58" s="208">
        <v>50</v>
      </c>
      <c r="S58" s="947">
        <f t="shared" si="51"/>
        <v>192</v>
      </c>
      <c r="T58" s="119">
        <v>104</v>
      </c>
      <c r="U58" s="119">
        <v>50</v>
      </c>
      <c r="V58" s="208">
        <v>38</v>
      </c>
      <c r="W58" s="947">
        <f t="shared" si="52"/>
        <v>229</v>
      </c>
      <c r="X58" s="119">
        <v>114</v>
      </c>
      <c r="Y58" s="119">
        <v>75</v>
      </c>
      <c r="Z58" s="208">
        <v>40</v>
      </c>
      <c r="AA58" s="947">
        <f t="shared" si="53"/>
        <v>188</v>
      </c>
      <c r="AB58" s="119">
        <v>97</v>
      </c>
      <c r="AC58" s="119">
        <v>61</v>
      </c>
      <c r="AD58" s="208">
        <v>30</v>
      </c>
      <c r="AE58" s="947">
        <f t="shared" si="54"/>
        <v>200</v>
      </c>
      <c r="AF58" s="119">
        <v>104</v>
      </c>
      <c r="AG58" s="119">
        <v>70</v>
      </c>
      <c r="AH58" s="208">
        <v>26</v>
      </c>
      <c r="AI58" s="947">
        <f t="shared" si="55"/>
        <v>0</v>
      </c>
      <c r="AJ58" s="119"/>
      <c r="AK58" s="119"/>
      <c r="AL58" s="208"/>
      <c r="AM58" s="947">
        <f t="shared" si="56"/>
        <v>0</v>
      </c>
      <c r="AN58" s="119"/>
      <c r="AO58" s="119"/>
      <c r="AP58" s="208"/>
      <c r="AQ58" s="947">
        <f t="shared" si="57"/>
        <v>0</v>
      </c>
      <c r="AR58" s="119"/>
      <c r="AS58" s="119"/>
      <c r="AT58" s="208"/>
      <c r="AU58" s="946">
        <f t="shared" si="58"/>
        <v>0</v>
      </c>
      <c r="AV58" s="119"/>
      <c r="AW58" s="119"/>
      <c r="AX58" s="208"/>
      <c r="AY58" s="947">
        <f t="shared" si="59"/>
        <v>1619</v>
      </c>
      <c r="AZ58" s="119">
        <f t="shared" si="60"/>
        <v>829</v>
      </c>
      <c r="BA58" s="119">
        <f t="shared" si="47"/>
        <v>512</v>
      </c>
      <c r="BB58" s="208">
        <f t="shared" si="47"/>
        <v>278</v>
      </c>
    </row>
    <row r="59" spans="2:54" ht="12.75" x14ac:dyDescent="0.2">
      <c r="B59" s="903" t="s">
        <v>632</v>
      </c>
      <c r="C59" s="946">
        <v>11</v>
      </c>
      <c r="D59" s="119">
        <v>4</v>
      </c>
      <c r="E59" s="119">
        <v>5</v>
      </c>
      <c r="F59" s="119">
        <v>2</v>
      </c>
      <c r="G59" s="946">
        <f t="shared" si="48"/>
        <v>11</v>
      </c>
      <c r="H59" s="119">
        <v>3</v>
      </c>
      <c r="I59" s="119">
        <v>6</v>
      </c>
      <c r="J59" s="119">
        <v>2</v>
      </c>
      <c r="K59" s="946">
        <f t="shared" si="49"/>
        <v>16</v>
      </c>
      <c r="L59" s="954">
        <v>5</v>
      </c>
      <c r="M59" s="954">
        <v>5</v>
      </c>
      <c r="N59" s="962">
        <v>6</v>
      </c>
      <c r="O59" s="947">
        <f t="shared" si="50"/>
        <v>20</v>
      </c>
      <c r="P59" s="119">
        <v>8</v>
      </c>
      <c r="Q59" s="119">
        <v>9</v>
      </c>
      <c r="R59" s="208">
        <v>3</v>
      </c>
      <c r="S59" s="947">
        <f t="shared" si="51"/>
        <v>17</v>
      </c>
      <c r="T59" s="119">
        <v>7</v>
      </c>
      <c r="U59" s="119">
        <v>7</v>
      </c>
      <c r="V59" s="208">
        <v>3</v>
      </c>
      <c r="W59" s="947">
        <f t="shared" si="52"/>
        <v>22</v>
      </c>
      <c r="X59" s="119">
        <v>9</v>
      </c>
      <c r="Y59" s="119">
        <v>8</v>
      </c>
      <c r="Z59" s="208">
        <v>5</v>
      </c>
      <c r="AA59" s="947">
        <f t="shared" si="53"/>
        <v>7</v>
      </c>
      <c r="AB59" s="119">
        <v>2</v>
      </c>
      <c r="AC59" s="119">
        <v>5</v>
      </c>
      <c r="AD59" s="208">
        <v>0</v>
      </c>
      <c r="AE59" s="947">
        <f t="shared" si="54"/>
        <v>20</v>
      </c>
      <c r="AF59" s="119">
        <v>8</v>
      </c>
      <c r="AG59" s="119">
        <v>10</v>
      </c>
      <c r="AH59" s="208">
        <v>2</v>
      </c>
      <c r="AI59" s="947">
        <f t="shared" si="55"/>
        <v>0</v>
      </c>
      <c r="AJ59" s="119"/>
      <c r="AK59" s="119"/>
      <c r="AL59" s="208"/>
      <c r="AM59" s="947">
        <f t="shared" si="56"/>
        <v>0</v>
      </c>
      <c r="AN59" s="119"/>
      <c r="AO59" s="119"/>
      <c r="AP59" s="208"/>
      <c r="AQ59" s="947">
        <f t="shared" si="57"/>
        <v>0</v>
      </c>
      <c r="AR59" s="119"/>
      <c r="AS59" s="119"/>
      <c r="AT59" s="208"/>
      <c r="AU59" s="946">
        <f t="shared" si="58"/>
        <v>0</v>
      </c>
      <c r="AV59" s="119"/>
      <c r="AW59" s="119"/>
      <c r="AX59" s="208"/>
      <c r="AY59" s="947">
        <f t="shared" si="59"/>
        <v>124</v>
      </c>
      <c r="AZ59" s="119">
        <f t="shared" si="60"/>
        <v>46</v>
      </c>
      <c r="BA59" s="119">
        <f t="shared" si="47"/>
        <v>55</v>
      </c>
      <c r="BB59" s="208">
        <f t="shared" si="47"/>
        <v>23</v>
      </c>
    </row>
    <row r="60" spans="2:54" ht="13.5" thickBot="1" x14ac:dyDescent="0.25">
      <c r="B60" s="948" t="s">
        <v>633</v>
      </c>
      <c r="C60" s="949">
        <v>0</v>
      </c>
      <c r="D60" s="131">
        <v>0</v>
      </c>
      <c r="E60" s="131">
        <v>0</v>
      </c>
      <c r="F60" s="131">
        <v>0</v>
      </c>
      <c r="G60" s="949">
        <f t="shared" si="48"/>
        <v>0</v>
      </c>
      <c r="H60" s="131">
        <v>0</v>
      </c>
      <c r="I60" s="131">
        <v>0</v>
      </c>
      <c r="J60" s="131">
        <v>0</v>
      </c>
      <c r="K60" s="949">
        <f t="shared" si="49"/>
        <v>0</v>
      </c>
      <c r="L60" s="958">
        <v>0</v>
      </c>
      <c r="M60" s="958">
        <v>0</v>
      </c>
      <c r="N60" s="963">
        <v>0</v>
      </c>
      <c r="O60" s="950">
        <f t="shared" si="50"/>
        <v>0</v>
      </c>
      <c r="P60" s="131">
        <v>0</v>
      </c>
      <c r="Q60" s="131">
        <v>0</v>
      </c>
      <c r="R60" s="209">
        <v>0</v>
      </c>
      <c r="S60" s="950">
        <f t="shared" si="51"/>
        <v>2</v>
      </c>
      <c r="T60" s="131">
        <v>0</v>
      </c>
      <c r="U60" s="131">
        <v>2</v>
      </c>
      <c r="V60" s="209">
        <v>0</v>
      </c>
      <c r="W60" s="950">
        <f t="shared" si="52"/>
        <v>0</v>
      </c>
      <c r="X60" s="131">
        <v>0</v>
      </c>
      <c r="Y60" s="131">
        <v>0</v>
      </c>
      <c r="Z60" s="209">
        <v>0</v>
      </c>
      <c r="AA60" s="950">
        <f t="shared" si="53"/>
        <v>0</v>
      </c>
      <c r="AB60" s="131">
        <v>0</v>
      </c>
      <c r="AC60" s="131">
        <v>0</v>
      </c>
      <c r="AD60" s="209">
        <v>0</v>
      </c>
      <c r="AE60" s="950">
        <f t="shared" si="54"/>
        <v>0</v>
      </c>
      <c r="AF60" s="131">
        <v>0</v>
      </c>
      <c r="AG60" s="131">
        <v>0</v>
      </c>
      <c r="AH60" s="209">
        <v>0</v>
      </c>
      <c r="AI60" s="950">
        <f t="shared" si="55"/>
        <v>0</v>
      </c>
      <c r="AJ60" s="131"/>
      <c r="AK60" s="131"/>
      <c r="AL60" s="209"/>
      <c r="AM60" s="950">
        <f t="shared" si="56"/>
        <v>0</v>
      </c>
      <c r="AN60" s="131"/>
      <c r="AO60" s="131"/>
      <c r="AP60" s="209"/>
      <c r="AQ60" s="950">
        <f t="shared" si="57"/>
        <v>0</v>
      </c>
      <c r="AR60" s="131"/>
      <c r="AS60" s="131"/>
      <c r="AT60" s="209"/>
      <c r="AU60" s="949">
        <f t="shared" si="58"/>
        <v>0</v>
      </c>
      <c r="AV60" s="131"/>
      <c r="AW60" s="131"/>
      <c r="AX60" s="209"/>
      <c r="AY60" s="950">
        <f t="shared" si="59"/>
        <v>2</v>
      </c>
      <c r="AZ60" s="131">
        <f t="shared" si="60"/>
        <v>0</v>
      </c>
      <c r="BA60" s="131">
        <f t="shared" si="47"/>
        <v>2</v>
      </c>
      <c r="BB60" s="209">
        <f t="shared" si="47"/>
        <v>0</v>
      </c>
    </row>
    <row r="61" spans="2:54" x14ac:dyDescent="0.25">
      <c r="B61" s="951" t="s">
        <v>643</v>
      </c>
      <c r="C61" s="952">
        <v>374</v>
      </c>
      <c r="D61" s="207">
        <v>151</v>
      </c>
      <c r="E61" s="207">
        <v>137</v>
      </c>
      <c r="F61" s="207">
        <v>86</v>
      </c>
      <c r="G61" s="952">
        <f t="shared" ref="G61:AH61" si="61">SUM(G62:G78)</f>
        <v>386</v>
      </c>
      <c r="H61" s="207">
        <f t="shared" si="61"/>
        <v>117</v>
      </c>
      <c r="I61" s="207">
        <f t="shared" si="61"/>
        <v>134</v>
      </c>
      <c r="J61" s="207">
        <f t="shared" si="61"/>
        <v>135</v>
      </c>
      <c r="K61" s="952">
        <f t="shared" si="61"/>
        <v>375</v>
      </c>
      <c r="L61" s="207">
        <f t="shared" si="61"/>
        <v>161</v>
      </c>
      <c r="M61" s="207">
        <f t="shared" si="61"/>
        <v>133</v>
      </c>
      <c r="N61" s="210">
        <f t="shared" si="61"/>
        <v>81</v>
      </c>
      <c r="O61" s="953">
        <f t="shared" si="61"/>
        <v>384</v>
      </c>
      <c r="P61" s="207">
        <f t="shared" si="61"/>
        <v>137</v>
      </c>
      <c r="Q61" s="207">
        <f t="shared" si="61"/>
        <v>150</v>
      </c>
      <c r="R61" s="210">
        <f t="shared" si="61"/>
        <v>97</v>
      </c>
      <c r="S61" s="953">
        <f t="shared" si="61"/>
        <v>376</v>
      </c>
      <c r="T61" s="207">
        <f t="shared" si="61"/>
        <v>161</v>
      </c>
      <c r="U61" s="207">
        <f t="shared" si="61"/>
        <v>156</v>
      </c>
      <c r="V61" s="210">
        <f t="shared" si="61"/>
        <v>59</v>
      </c>
      <c r="W61" s="953">
        <f t="shared" si="61"/>
        <v>416</v>
      </c>
      <c r="X61" s="207">
        <f t="shared" si="61"/>
        <v>155</v>
      </c>
      <c r="Y61" s="207">
        <f t="shared" si="61"/>
        <v>171</v>
      </c>
      <c r="Z61" s="210">
        <f t="shared" si="61"/>
        <v>90</v>
      </c>
      <c r="AA61" s="953">
        <f t="shared" si="61"/>
        <v>394</v>
      </c>
      <c r="AB61" s="207">
        <f t="shared" si="61"/>
        <v>124</v>
      </c>
      <c r="AC61" s="207">
        <f t="shared" si="61"/>
        <v>174</v>
      </c>
      <c r="AD61" s="210">
        <f t="shared" si="61"/>
        <v>96</v>
      </c>
      <c r="AE61" s="953">
        <f t="shared" si="61"/>
        <v>355</v>
      </c>
      <c r="AF61" s="207">
        <f t="shared" si="61"/>
        <v>134</v>
      </c>
      <c r="AG61" s="207">
        <f t="shared" si="61"/>
        <v>127</v>
      </c>
      <c r="AH61" s="210">
        <f t="shared" si="61"/>
        <v>94</v>
      </c>
      <c r="AI61" s="953">
        <f t="shared" ref="AI61:BB61" si="62">SUM(AI62:AI78)</f>
        <v>0</v>
      </c>
      <c r="AJ61" s="207">
        <f t="shared" si="62"/>
        <v>0</v>
      </c>
      <c r="AK61" s="207">
        <f t="shared" si="62"/>
        <v>0</v>
      </c>
      <c r="AL61" s="210">
        <f t="shared" si="62"/>
        <v>0</v>
      </c>
      <c r="AM61" s="953">
        <f t="shared" si="62"/>
        <v>0</v>
      </c>
      <c r="AN61" s="207">
        <f t="shared" si="62"/>
        <v>0</v>
      </c>
      <c r="AO61" s="207">
        <f t="shared" si="62"/>
        <v>0</v>
      </c>
      <c r="AP61" s="210">
        <f t="shared" si="62"/>
        <v>0</v>
      </c>
      <c r="AQ61" s="953">
        <f t="shared" si="62"/>
        <v>0</v>
      </c>
      <c r="AR61" s="207">
        <f t="shared" si="62"/>
        <v>0</v>
      </c>
      <c r="AS61" s="207">
        <f t="shared" si="62"/>
        <v>0</v>
      </c>
      <c r="AT61" s="210">
        <f t="shared" si="62"/>
        <v>0</v>
      </c>
      <c r="AU61" s="952">
        <f t="shared" si="62"/>
        <v>0</v>
      </c>
      <c r="AV61" s="207">
        <f t="shared" si="62"/>
        <v>0</v>
      </c>
      <c r="AW61" s="207">
        <f t="shared" si="62"/>
        <v>0</v>
      </c>
      <c r="AX61" s="210">
        <f t="shared" si="62"/>
        <v>0</v>
      </c>
      <c r="AY61" s="953">
        <f t="shared" si="62"/>
        <v>3060</v>
      </c>
      <c r="AZ61" s="207">
        <f t="shared" si="62"/>
        <v>1140</v>
      </c>
      <c r="BA61" s="207">
        <f t="shared" si="62"/>
        <v>1182</v>
      </c>
      <c r="BB61" s="210">
        <f t="shared" si="62"/>
        <v>738</v>
      </c>
    </row>
    <row r="62" spans="2:54" ht="12.75" x14ac:dyDescent="0.2">
      <c r="B62" s="903" t="s">
        <v>617</v>
      </c>
      <c r="C62" s="946">
        <v>30</v>
      </c>
      <c r="D62" s="119">
        <v>13</v>
      </c>
      <c r="E62" s="119">
        <v>2</v>
      </c>
      <c r="F62" s="119">
        <v>15</v>
      </c>
      <c r="G62" s="946">
        <f>SUM(H62:J62)</f>
        <v>39</v>
      </c>
      <c r="H62" s="119">
        <v>9</v>
      </c>
      <c r="I62" s="119">
        <v>8</v>
      </c>
      <c r="J62" s="119">
        <v>22</v>
      </c>
      <c r="K62" s="946">
        <f>SUM(L62:N62)</f>
        <v>15</v>
      </c>
      <c r="L62" s="964">
        <v>2</v>
      </c>
      <c r="M62" s="964">
        <v>3</v>
      </c>
      <c r="N62" s="962">
        <v>10</v>
      </c>
      <c r="O62" s="947">
        <f>SUM(P62:R62)</f>
        <v>23</v>
      </c>
      <c r="P62" s="119">
        <v>7</v>
      </c>
      <c r="Q62" s="119">
        <v>9</v>
      </c>
      <c r="R62" s="208">
        <v>7</v>
      </c>
      <c r="S62" s="947">
        <f>SUM(T62:V62)</f>
        <v>21</v>
      </c>
      <c r="T62" s="119">
        <v>7</v>
      </c>
      <c r="U62" s="119">
        <v>8</v>
      </c>
      <c r="V62" s="208">
        <v>6</v>
      </c>
      <c r="W62" s="947">
        <f>SUM(X62:Z62)</f>
        <v>22</v>
      </c>
      <c r="X62" s="119">
        <v>4</v>
      </c>
      <c r="Y62" s="119">
        <v>6</v>
      </c>
      <c r="Z62" s="208">
        <v>12</v>
      </c>
      <c r="AA62" s="947">
        <f>SUM(AB62:AD62)</f>
        <v>26</v>
      </c>
      <c r="AB62" s="119">
        <v>7</v>
      </c>
      <c r="AC62" s="119">
        <v>11</v>
      </c>
      <c r="AD62" s="208">
        <v>8</v>
      </c>
      <c r="AE62" s="947">
        <f>SUM(AF62:AH62)</f>
        <v>24</v>
      </c>
      <c r="AF62" s="119">
        <v>10</v>
      </c>
      <c r="AG62" s="119">
        <v>5</v>
      </c>
      <c r="AH62" s="208">
        <v>9</v>
      </c>
      <c r="AI62" s="947">
        <f>SUM(AJ62:AL62)</f>
        <v>0</v>
      </c>
      <c r="AJ62" s="119"/>
      <c r="AK62" s="119"/>
      <c r="AL62" s="208"/>
      <c r="AM62" s="947">
        <f>SUM(AN62:AP62)</f>
        <v>0</v>
      </c>
      <c r="AN62" s="119"/>
      <c r="AO62" s="119"/>
      <c r="AP62" s="208"/>
      <c r="AQ62" s="947">
        <f>SUM(AR62:AT62)</f>
        <v>0</v>
      </c>
      <c r="AR62" s="119"/>
      <c r="AS62" s="119"/>
      <c r="AT62" s="208"/>
      <c r="AU62" s="946">
        <f>SUM(AV62:AX62)</f>
        <v>0</v>
      </c>
      <c r="AV62" s="119"/>
      <c r="AW62" s="119"/>
      <c r="AX62" s="208"/>
      <c r="AY62" s="947">
        <f>SUM(AZ62:BB62)</f>
        <v>200</v>
      </c>
      <c r="AZ62" s="119">
        <f>D62+H62+L62+P62+T62+X62+AB62+AF62+AJ62+AN62+AR62+AV62</f>
        <v>59</v>
      </c>
      <c r="BA62" s="119">
        <f t="shared" ref="BA62:BB78" si="63">E62+I62+M62+Q62+U62+Y62+AC62+AG62+AK62+AO62+AS62+AW62</f>
        <v>52</v>
      </c>
      <c r="BB62" s="208">
        <f t="shared" si="63"/>
        <v>89</v>
      </c>
    </row>
    <row r="63" spans="2:54" ht="12.75" x14ac:dyDescent="0.2">
      <c r="B63" s="903" t="s">
        <v>618</v>
      </c>
      <c r="C63" s="946">
        <v>18</v>
      </c>
      <c r="D63" s="119">
        <v>7</v>
      </c>
      <c r="E63" s="119">
        <v>9</v>
      </c>
      <c r="F63" s="119">
        <v>2</v>
      </c>
      <c r="G63" s="946">
        <f t="shared" ref="G63:G78" si="64">SUM(H63:J63)</f>
        <v>14</v>
      </c>
      <c r="H63" s="119">
        <v>4</v>
      </c>
      <c r="I63" s="119">
        <v>8</v>
      </c>
      <c r="J63" s="119">
        <v>2</v>
      </c>
      <c r="K63" s="946">
        <f t="shared" ref="K63:K78" si="65">SUM(L63:N63)</f>
        <v>8</v>
      </c>
      <c r="L63" s="964">
        <v>1</v>
      </c>
      <c r="M63" s="964">
        <v>3</v>
      </c>
      <c r="N63" s="962">
        <v>4</v>
      </c>
      <c r="O63" s="947">
        <f t="shared" ref="O63:O78" si="66">SUM(P63:R63)</f>
        <v>13</v>
      </c>
      <c r="P63" s="119">
        <v>4</v>
      </c>
      <c r="Q63" s="119">
        <v>3</v>
      </c>
      <c r="R63" s="208">
        <v>6</v>
      </c>
      <c r="S63" s="947">
        <f t="shared" ref="S63:S78" si="67">SUM(T63:V63)</f>
        <v>11</v>
      </c>
      <c r="T63" s="119">
        <v>5</v>
      </c>
      <c r="U63" s="119">
        <v>4</v>
      </c>
      <c r="V63" s="208">
        <v>2</v>
      </c>
      <c r="W63" s="947">
        <f t="shared" ref="W63:W78" si="68">SUM(X63:Z63)</f>
        <v>15</v>
      </c>
      <c r="X63" s="119">
        <v>2</v>
      </c>
      <c r="Y63" s="119">
        <v>7</v>
      </c>
      <c r="Z63" s="208">
        <v>6</v>
      </c>
      <c r="AA63" s="947">
        <f t="shared" ref="AA63:AA78" si="69">SUM(AB63:AD63)</f>
        <v>10</v>
      </c>
      <c r="AB63" s="119">
        <v>2</v>
      </c>
      <c r="AC63" s="119">
        <v>6</v>
      </c>
      <c r="AD63" s="208">
        <v>2</v>
      </c>
      <c r="AE63" s="947">
        <f t="shared" ref="AE63:AE78" si="70">SUM(AF63:AH63)</f>
        <v>19</v>
      </c>
      <c r="AF63" s="119">
        <v>2</v>
      </c>
      <c r="AG63" s="119">
        <v>4</v>
      </c>
      <c r="AH63" s="208">
        <v>13</v>
      </c>
      <c r="AI63" s="947">
        <f t="shared" ref="AI63:AI78" si="71">SUM(AJ63:AL63)</f>
        <v>0</v>
      </c>
      <c r="AJ63" s="119"/>
      <c r="AK63" s="119"/>
      <c r="AL63" s="208"/>
      <c r="AM63" s="947">
        <f t="shared" ref="AM63:AM78" si="72">SUM(AN63:AP63)</f>
        <v>0</v>
      </c>
      <c r="AN63" s="119"/>
      <c r="AO63" s="119"/>
      <c r="AP63" s="208"/>
      <c r="AQ63" s="947">
        <f t="shared" ref="AQ63:AQ78" si="73">SUM(AR63:AT63)</f>
        <v>0</v>
      </c>
      <c r="AR63" s="119"/>
      <c r="AS63" s="119"/>
      <c r="AT63" s="208"/>
      <c r="AU63" s="946">
        <f t="shared" ref="AU63:AU78" si="74">SUM(AV63:AX63)</f>
        <v>0</v>
      </c>
      <c r="AV63" s="119"/>
      <c r="AW63" s="119"/>
      <c r="AX63" s="208"/>
      <c r="AY63" s="947">
        <f t="shared" ref="AY63:AY78" si="75">SUM(AZ63:BB63)</f>
        <v>108</v>
      </c>
      <c r="AZ63" s="119">
        <f t="shared" ref="AZ63:AZ78" si="76">D63+H63+L63+P63+T63+X63+AB63+AF63+AJ63+AN63+AR63+AV63</f>
        <v>27</v>
      </c>
      <c r="BA63" s="119">
        <f t="shared" si="63"/>
        <v>44</v>
      </c>
      <c r="BB63" s="208">
        <f t="shared" si="63"/>
        <v>37</v>
      </c>
    </row>
    <row r="64" spans="2:54" ht="12.75" x14ac:dyDescent="0.2">
      <c r="B64" s="903" t="s">
        <v>619</v>
      </c>
      <c r="C64" s="946">
        <v>2</v>
      </c>
      <c r="D64" s="119">
        <v>0</v>
      </c>
      <c r="E64" s="119">
        <v>2</v>
      </c>
      <c r="F64" s="119">
        <v>0</v>
      </c>
      <c r="G64" s="946">
        <f t="shared" si="64"/>
        <v>3</v>
      </c>
      <c r="H64" s="119">
        <v>1</v>
      </c>
      <c r="I64" s="119">
        <v>2</v>
      </c>
      <c r="J64" s="119">
        <v>0</v>
      </c>
      <c r="K64" s="946">
        <f t="shared" si="65"/>
        <v>4</v>
      </c>
      <c r="L64" s="964">
        <v>0</v>
      </c>
      <c r="M64" s="964">
        <v>4</v>
      </c>
      <c r="N64" s="962">
        <v>0</v>
      </c>
      <c r="O64" s="947">
        <f t="shared" si="66"/>
        <v>5</v>
      </c>
      <c r="P64" s="119">
        <v>2</v>
      </c>
      <c r="Q64" s="119">
        <v>2</v>
      </c>
      <c r="R64" s="208">
        <v>1</v>
      </c>
      <c r="S64" s="947">
        <f t="shared" si="67"/>
        <v>3</v>
      </c>
      <c r="T64" s="119">
        <v>2</v>
      </c>
      <c r="U64" s="119">
        <v>1</v>
      </c>
      <c r="V64" s="208">
        <v>0</v>
      </c>
      <c r="W64" s="947">
        <f t="shared" si="68"/>
        <v>4</v>
      </c>
      <c r="X64" s="119">
        <v>1</v>
      </c>
      <c r="Y64" s="119">
        <v>3</v>
      </c>
      <c r="Z64" s="208">
        <v>0</v>
      </c>
      <c r="AA64" s="947">
        <f t="shared" si="69"/>
        <v>2</v>
      </c>
      <c r="AB64" s="119">
        <v>0</v>
      </c>
      <c r="AC64" s="119">
        <v>2</v>
      </c>
      <c r="AD64" s="208">
        <v>0</v>
      </c>
      <c r="AE64" s="947">
        <f t="shared" si="70"/>
        <v>3</v>
      </c>
      <c r="AF64" s="119">
        <v>2</v>
      </c>
      <c r="AG64" s="119">
        <v>1</v>
      </c>
      <c r="AH64" s="208">
        <v>0</v>
      </c>
      <c r="AI64" s="947">
        <f t="shared" si="71"/>
        <v>0</v>
      </c>
      <c r="AJ64" s="119"/>
      <c r="AK64" s="119"/>
      <c r="AL64" s="208"/>
      <c r="AM64" s="947">
        <f t="shared" si="72"/>
        <v>0</v>
      </c>
      <c r="AN64" s="119"/>
      <c r="AO64" s="119"/>
      <c r="AP64" s="208"/>
      <c r="AQ64" s="947">
        <f t="shared" si="73"/>
        <v>0</v>
      </c>
      <c r="AR64" s="119"/>
      <c r="AS64" s="119"/>
      <c r="AT64" s="208"/>
      <c r="AU64" s="946">
        <f t="shared" si="74"/>
        <v>0</v>
      </c>
      <c r="AV64" s="119"/>
      <c r="AW64" s="119"/>
      <c r="AX64" s="208"/>
      <c r="AY64" s="947">
        <f t="shared" si="75"/>
        <v>26</v>
      </c>
      <c r="AZ64" s="119">
        <f t="shared" si="76"/>
        <v>8</v>
      </c>
      <c r="BA64" s="119">
        <f t="shared" si="63"/>
        <v>17</v>
      </c>
      <c r="BB64" s="208">
        <f t="shared" si="63"/>
        <v>1</v>
      </c>
    </row>
    <row r="65" spans="2:54" ht="12.75" x14ac:dyDescent="0.2">
      <c r="B65" s="903" t="s">
        <v>620</v>
      </c>
      <c r="C65" s="946">
        <v>86</v>
      </c>
      <c r="D65" s="119">
        <v>20</v>
      </c>
      <c r="E65" s="119">
        <v>27</v>
      </c>
      <c r="F65" s="119">
        <v>39</v>
      </c>
      <c r="G65" s="946">
        <f t="shared" si="64"/>
        <v>90</v>
      </c>
      <c r="H65" s="119">
        <v>14</v>
      </c>
      <c r="I65" s="119">
        <v>27</v>
      </c>
      <c r="J65" s="119">
        <v>49</v>
      </c>
      <c r="K65" s="946">
        <f t="shared" si="65"/>
        <v>83</v>
      </c>
      <c r="L65" s="964">
        <v>22</v>
      </c>
      <c r="M65" s="964">
        <v>30</v>
      </c>
      <c r="N65" s="962">
        <v>31</v>
      </c>
      <c r="O65" s="947">
        <f t="shared" si="66"/>
        <v>79</v>
      </c>
      <c r="P65" s="119">
        <v>18</v>
      </c>
      <c r="Q65" s="119">
        <v>31</v>
      </c>
      <c r="R65" s="208">
        <v>30</v>
      </c>
      <c r="S65" s="947">
        <f t="shared" si="67"/>
        <v>75</v>
      </c>
      <c r="T65" s="119">
        <v>16</v>
      </c>
      <c r="U65" s="119">
        <v>32</v>
      </c>
      <c r="V65" s="208">
        <v>27</v>
      </c>
      <c r="W65" s="947">
        <f t="shared" si="68"/>
        <v>75</v>
      </c>
      <c r="X65" s="119">
        <v>16</v>
      </c>
      <c r="Y65" s="119">
        <v>29</v>
      </c>
      <c r="Z65" s="208">
        <v>30</v>
      </c>
      <c r="AA65" s="947">
        <f t="shared" si="69"/>
        <v>69</v>
      </c>
      <c r="AB65" s="119">
        <v>16</v>
      </c>
      <c r="AC65" s="119">
        <v>25</v>
      </c>
      <c r="AD65" s="208">
        <v>28</v>
      </c>
      <c r="AE65" s="947">
        <f t="shared" si="70"/>
        <v>57</v>
      </c>
      <c r="AF65" s="119">
        <v>11</v>
      </c>
      <c r="AG65" s="119">
        <v>26</v>
      </c>
      <c r="AH65" s="208">
        <v>20</v>
      </c>
      <c r="AI65" s="947">
        <f t="shared" si="71"/>
        <v>0</v>
      </c>
      <c r="AJ65" s="119"/>
      <c r="AK65" s="119"/>
      <c r="AL65" s="208"/>
      <c r="AM65" s="947">
        <f t="shared" si="72"/>
        <v>0</v>
      </c>
      <c r="AN65" s="119"/>
      <c r="AO65" s="119"/>
      <c r="AP65" s="208"/>
      <c r="AQ65" s="947">
        <f t="shared" si="73"/>
        <v>0</v>
      </c>
      <c r="AR65" s="119"/>
      <c r="AS65" s="119"/>
      <c r="AT65" s="208"/>
      <c r="AU65" s="946">
        <f t="shared" si="74"/>
        <v>0</v>
      </c>
      <c r="AV65" s="119"/>
      <c r="AW65" s="119"/>
      <c r="AX65" s="208"/>
      <c r="AY65" s="947">
        <f t="shared" si="75"/>
        <v>614</v>
      </c>
      <c r="AZ65" s="119">
        <f t="shared" si="76"/>
        <v>133</v>
      </c>
      <c r="BA65" s="119">
        <f t="shared" si="63"/>
        <v>227</v>
      </c>
      <c r="BB65" s="208">
        <f t="shared" si="63"/>
        <v>254</v>
      </c>
    </row>
    <row r="66" spans="2:54" ht="12.75" x14ac:dyDescent="0.2">
      <c r="B66" s="903" t="s">
        <v>621</v>
      </c>
      <c r="C66" s="946">
        <v>1</v>
      </c>
      <c r="D66" s="119">
        <v>0</v>
      </c>
      <c r="E66" s="119">
        <v>1</v>
      </c>
      <c r="F66" s="119">
        <v>0</v>
      </c>
      <c r="G66" s="946">
        <f t="shared" si="64"/>
        <v>2</v>
      </c>
      <c r="H66" s="119">
        <v>0</v>
      </c>
      <c r="I66" s="119">
        <v>2</v>
      </c>
      <c r="J66" s="119">
        <v>0</v>
      </c>
      <c r="K66" s="946">
        <f t="shared" si="65"/>
        <v>2</v>
      </c>
      <c r="L66" s="964">
        <v>1</v>
      </c>
      <c r="M66" s="964">
        <v>1</v>
      </c>
      <c r="N66" s="962">
        <v>0</v>
      </c>
      <c r="O66" s="947">
        <f t="shared" si="66"/>
        <v>0</v>
      </c>
      <c r="P66" s="119">
        <v>0</v>
      </c>
      <c r="Q66" s="119">
        <v>0</v>
      </c>
      <c r="R66" s="208">
        <v>0</v>
      </c>
      <c r="S66" s="947">
        <f t="shared" si="67"/>
        <v>2</v>
      </c>
      <c r="T66" s="119">
        <v>0</v>
      </c>
      <c r="U66" s="119">
        <v>2</v>
      </c>
      <c r="V66" s="208">
        <v>0</v>
      </c>
      <c r="W66" s="947">
        <f t="shared" si="68"/>
        <v>1</v>
      </c>
      <c r="X66" s="119">
        <v>1</v>
      </c>
      <c r="Y66" s="119">
        <v>0</v>
      </c>
      <c r="Z66" s="208">
        <v>0</v>
      </c>
      <c r="AA66" s="947">
        <f t="shared" si="69"/>
        <v>1</v>
      </c>
      <c r="AB66" s="119">
        <v>0</v>
      </c>
      <c r="AC66" s="119">
        <v>1</v>
      </c>
      <c r="AD66" s="208">
        <v>0</v>
      </c>
      <c r="AE66" s="947">
        <f t="shared" si="70"/>
        <v>1</v>
      </c>
      <c r="AF66" s="119">
        <v>0</v>
      </c>
      <c r="AG66" s="119">
        <v>1</v>
      </c>
      <c r="AH66" s="208">
        <v>0</v>
      </c>
      <c r="AI66" s="947">
        <f t="shared" si="71"/>
        <v>0</v>
      </c>
      <c r="AJ66" s="119"/>
      <c r="AK66" s="119"/>
      <c r="AL66" s="208"/>
      <c r="AM66" s="947">
        <f t="shared" si="72"/>
        <v>0</v>
      </c>
      <c r="AN66" s="119"/>
      <c r="AO66" s="119"/>
      <c r="AP66" s="208"/>
      <c r="AQ66" s="947">
        <f t="shared" si="73"/>
        <v>0</v>
      </c>
      <c r="AR66" s="119"/>
      <c r="AS66" s="119"/>
      <c r="AT66" s="208"/>
      <c r="AU66" s="946">
        <f t="shared" si="74"/>
        <v>0</v>
      </c>
      <c r="AV66" s="119"/>
      <c r="AW66" s="119"/>
      <c r="AX66" s="208"/>
      <c r="AY66" s="947">
        <f t="shared" si="75"/>
        <v>10</v>
      </c>
      <c r="AZ66" s="119">
        <f t="shared" si="76"/>
        <v>2</v>
      </c>
      <c r="BA66" s="119">
        <f t="shared" si="63"/>
        <v>8</v>
      </c>
      <c r="BB66" s="208">
        <f t="shared" si="63"/>
        <v>0</v>
      </c>
    </row>
    <row r="67" spans="2:54" ht="12.75" x14ac:dyDescent="0.2">
      <c r="B67" s="903" t="s">
        <v>622</v>
      </c>
      <c r="C67" s="946">
        <v>35</v>
      </c>
      <c r="D67" s="119">
        <v>6</v>
      </c>
      <c r="E67" s="119">
        <v>25</v>
      </c>
      <c r="F67" s="119">
        <v>4</v>
      </c>
      <c r="G67" s="946">
        <f t="shared" si="64"/>
        <v>46</v>
      </c>
      <c r="H67" s="119">
        <v>6</v>
      </c>
      <c r="I67" s="119">
        <v>32</v>
      </c>
      <c r="J67" s="119">
        <v>8</v>
      </c>
      <c r="K67" s="946">
        <f t="shared" si="65"/>
        <v>42</v>
      </c>
      <c r="L67" s="964">
        <v>8</v>
      </c>
      <c r="M67" s="964">
        <v>30</v>
      </c>
      <c r="N67" s="962">
        <v>4</v>
      </c>
      <c r="O67" s="947">
        <f t="shared" si="66"/>
        <v>33</v>
      </c>
      <c r="P67" s="119">
        <v>3</v>
      </c>
      <c r="Q67" s="119">
        <v>26</v>
      </c>
      <c r="R67" s="208">
        <v>4</v>
      </c>
      <c r="S67" s="947">
        <f t="shared" si="67"/>
        <v>31</v>
      </c>
      <c r="T67" s="119">
        <v>2</v>
      </c>
      <c r="U67" s="119">
        <v>27</v>
      </c>
      <c r="V67" s="208">
        <v>2</v>
      </c>
      <c r="W67" s="947">
        <f t="shared" si="68"/>
        <v>28</v>
      </c>
      <c r="X67" s="119">
        <v>3</v>
      </c>
      <c r="Y67" s="119">
        <v>23</v>
      </c>
      <c r="Z67" s="208">
        <v>2</v>
      </c>
      <c r="AA67" s="947">
        <f t="shared" si="69"/>
        <v>30</v>
      </c>
      <c r="AB67" s="119">
        <v>3</v>
      </c>
      <c r="AC67" s="119">
        <v>23</v>
      </c>
      <c r="AD67" s="208">
        <v>4</v>
      </c>
      <c r="AE67" s="947">
        <f t="shared" si="70"/>
        <v>20</v>
      </c>
      <c r="AF67" s="119">
        <v>1</v>
      </c>
      <c r="AG67" s="119">
        <v>15</v>
      </c>
      <c r="AH67" s="208">
        <v>4</v>
      </c>
      <c r="AI67" s="947">
        <f t="shared" si="71"/>
        <v>0</v>
      </c>
      <c r="AJ67" s="119"/>
      <c r="AK67" s="119"/>
      <c r="AL67" s="208"/>
      <c r="AM67" s="947">
        <f t="shared" si="72"/>
        <v>0</v>
      </c>
      <c r="AN67" s="119"/>
      <c r="AO67" s="119"/>
      <c r="AP67" s="208"/>
      <c r="AQ67" s="947">
        <f t="shared" si="73"/>
        <v>0</v>
      </c>
      <c r="AR67" s="119"/>
      <c r="AS67" s="119"/>
      <c r="AT67" s="208"/>
      <c r="AU67" s="946">
        <f t="shared" si="74"/>
        <v>0</v>
      </c>
      <c r="AV67" s="119"/>
      <c r="AW67" s="119"/>
      <c r="AX67" s="208"/>
      <c r="AY67" s="947">
        <f t="shared" si="75"/>
        <v>265</v>
      </c>
      <c r="AZ67" s="119">
        <f t="shared" si="76"/>
        <v>32</v>
      </c>
      <c r="BA67" s="119">
        <f t="shared" si="63"/>
        <v>201</v>
      </c>
      <c r="BB67" s="208">
        <f t="shared" si="63"/>
        <v>32</v>
      </c>
    </row>
    <row r="68" spans="2:54" ht="12.75" x14ac:dyDescent="0.2">
      <c r="B68" s="903" t="s">
        <v>623</v>
      </c>
      <c r="C68" s="946">
        <v>32</v>
      </c>
      <c r="D68" s="119">
        <v>20</v>
      </c>
      <c r="E68" s="119">
        <v>10</v>
      </c>
      <c r="F68" s="119">
        <v>2</v>
      </c>
      <c r="G68" s="946">
        <f t="shared" si="64"/>
        <v>45</v>
      </c>
      <c r="H68" s="119">
        <v>23</v>
      </c>
      <c r="I68" s="119">
        <v>13</v>
      </c>
      <c r="J68" s="119">
        <v>9</v>
      </c>
      <c r="K68" s="946">
        <f t="shared" si="65"/>
        <v>41</v>
      </c>
      <c r="L68" s="964">
        <v>25</v>
      </c>
      <c r="M68" s="964">
        <v>13</v>
      </c>
      <c r="N68" s="962">
        <v>3</v>
      </c>
      <c r="O68" s="947">
        <f t="shared" si="66"/>
        <v>39</v>
      </c>
      <c r="P68" s="119">
        <v>17</v>
      </c>
      <c r="Q68" s="119">
        <v>16</v>
      </c>
      <c r="R68" s="208">
        <v>6</v>
      </c>
      <c r="S68" s="947">
        <f t="shared" si="67"/>
        <v>33</v>
      </c>
      <c r="T68" s="119">
        <v>21</v>
      </c>
      <c r="U68" s="119">
        <v>11</v>
      </c>
      <c r="V68" s="208">
        <v>1</v>
      </c>
      <c r="W68" s="947">
        <f t="shared" si="68"/>
        <v>43</v>
      </c>
      <c r="X68" s="119">
        <v>15</v>
      </c>
      <c r="Y68" s="119">
        <v>22</v>
      </c>
      <c r="Z68" s="208">
        <v>6</v>
      </c>
      <c r="AA68" s="947">
        <f t="shared" si="69"/>
        <v>45</v>
      </c>
      <c r="AB68" s="119">
        <v>19</v>
      </c>
      <c r="AC68" s="119">
        <v>14</v>
      </c>
      <c r="AD68" s="208">
        <v>12</v>
      </c>
      <c r="AE68" s="947">
        <f t="shared" si="70"/>
        <v>38</v>
      </c>
      <c r="AF68" s="119">
        <v>19</v>
      </c>
      <c r="AG68" s="119">
        <v>12</v>
      </c>
      <c r="AH68" s="208">
        <v>7</v>
      </c>
      <c r="AI68" s="947">
        <f t="shared" si="71"/>
        <v>0</v>
      </c>
      <c r="AJ68" s="119"/>
      <c r="AK68" s="119"/>
      <c r="AL68" s="208"/>
      <c r="AM68" s="947">
        <f t="shared" si="72"/>
        <v>0</v>
      </c>
      <c r="AN68" s="119"/>
      <c r="AO68" s="119"/>
      <c r="AP68" s="208"/>
      <c r="AQ68" s="947">
        <f t="shared" si="73"/>
        <v>0</v>
      </c>
      <c r="AR68" s="119"/>
      <c r="AS68" s="119"/>
      <c r="AT68" s="208"/>
      <c r="AU68" s="946">
        <f t="shared" si="74"/>
        <v>0</v>
      </c>
      <c r="AV68" s="119"/>
      <c r="AW68" s="119"/>
      <c r="AX68" s="208"/>
      <c r="AY68" s="947">
        <f t="shared" si="75"/>
        <v>316</v>
      </c>
      <c r="AZ68" s="119">
        <f t="shared" si="76"/>
        <v>159</v>
      </c>
      <c r="BA68" s="119">
        <f t="shared" si="63"/>
        <v>111</v>
      </c>
      <c r="BB68" s="208">
        <f t="shared" si="63"/>
        <v>46</v>
      </c>
    </row>
    <row r="69" spans="2:54" ht="12.75" x14ac:dyDescent="0.2">
      <c r="B69" s="903" t="s">
        <v>624</v>
      </c>
      <c r="C69" s="946">
        <v>17</v>
      </c>
      <c r="D69" s="119">
        <v>9</v>
      </c>
      <c r="E69" s="119">
        <v>3</v>
      </c>
      <c r="F69" s="119">
        <v>5</v>
      </c>
      <c r="G69" s="946">
        <f t="shared" si="64"/>
        <v>24</v>
      </c>
      <c r="H69" s="119">
        <v>15</v>
      </c>
      <c r="I69" s="119">
        <v>4</v>
      </c>
      <c r="J69" s="119">
        <v>5</v>
      </c>
      <c r="K69" s="946">
        <f t="shared" si="65"/>
        <v>21</v>
      </c>
      <c r="L69" s="964">
        <v>12</v>
      </c>
      <c r="M69" s="964">
        <v>3</v>
      </c>
      <c r="N69" s="962">
        <v>6</v>
      </c>
      <c r="O69" s="947">
        <f t="shared" si="66"/>
        <v>14</v>
      </c>
      <c r="P69" s="119">
        <v>7</v>
      </c>
      <c r="Q69" s="119">
        <v>3</v>
      </c>
      <c r="R69" s="208">
        <v>4</v>
      </c>
      <c r="S69" s="947">
        <f t="shared" si="67"/>
        <v>19</v>
      </c>
      <c r="T69" s="119">
        <v>13</v>
      </c>
      <c r="U69" s="119">
        <v>4</v>
      </c>
      <c r="V69" s="208">
        <v>2</v>
      </c>
      <c r="W69" s="947">
        <f t="shared" si="68"/>
        <v>21</v>
      </c>
      <c r="X69" s="119">
        <v>13</v>
      </c>
      <c r="Y69" s="119">
        <v>5</v>
      </c>
      <c r="Z69" s="208">
        <v>3</v>
      </c>
      <c r="AA69" s="947">
        <f t="shared" si="69"/>
        <v>26</v>
      </c>
      <c r="AB69" s="119">
        <v>11</v>
      </c>
      <c r="AC69" s="119">
        <v>10</v>
      </c>
      <c r="AD69" s="208">
        <v>5</v>
      </c>
      <c r="AE69" s="947">
        <f t="shared" si="70"/>
        <v>13</v>
      </c>
      <c r="AF69" s="119">
        <v>9</v>
      </c>
      <c r="AG69" s="119">
        <v>2</v>
      </c>
      <c r="AH69" s="208">
        <v>2</v>
      </c>
      <c r="AI69" s="947">
        <f t="shared" si="71"/>
        <v>0</v>
      </c>
      <c r="AJ69" s="119"/>
      <c r="AK69" s="119"/>
      <c r="AL69" s="208"/>
      <c r="AM69" s="947">
        <f t="shared" si="72"/>
        <v>0</v>
      </c>
      <c r="AN69" s="119"/>
      <c r="AO69" s="119"/>
      <c r="AP69" s="208"/>
      <c r="AQ69" s="947">
        <f t="shared" si="73"/>
        <v>0</v>
      </c>
      <c r="AR69" s="119"/>
      <c r="AS69" s="119"/>
      <c r="AT69" s="208"/>
      <c r="AU69" s="946">
        <f t="shared" si="74"/>
        <v>0</v>
      </c>
      <c r="AV69" s="119"/>
      <c r="AW69" s="119"/>
      <c r="AX69" s="208"/>
      <c r="AY69" s="947">
        <f t="shared" si="75"/>
        <v>155</v>
      </c>
      <c r="AZ69" s="119">
        <f t="shared" si="76"/>
        <v>89</v>
      </c>
      <c r="BA69" s="119">
        <f t="shared" si="63"/>
        <v>34</v>
      </c>
      <c r="BB69" s="208">
        <f t="shared" si="63"/>
        <v>32</v>
      </c>
    </row>
    <row r="70" spans="2:54" ht="12.75" x14ac:dyDescent="0.2">
      <c r="B70" s="903" t="s">
        <v>625</v>
      </c>
      <c r="C70" s="946">
        <v>17</v>
      </c>
      <c r="D70" s="119">
        <v>3</v>
      </c>
      <c r="E70" s="119">
        <v>10</v>
      </c>
      <c r="F70" s="119">
        <v>4</v>
      </c>
      <c r="G70" s="946">
        <f t="shared" si="64"/>
        <v>24</v>
      </c>
      <c r="H70" s="119">
        <v>7</v>
      </c>
      <c r="I70" s="119">
        <v>8</v>
      </c>
      <c r="J70" s="119">
        <v>9</v>
      </c>
      <c r="K70" s="946">
        <f t="shared" si="65"/>
        <v>23</v>
      </c>
      <c r="L70" s="964">
        <v>7</v>
      </c>
      <c r="M70" s="964">
        <v>12</v>
      </c>
      <c r="N70" s="962">
        <v>4</v>
      </c>
      <c r="O70" s="947">
        <f t="shared" si="66"/>
        <v>25</v>
      </c>
      <c r="P70" s="119">
        <v>8</v>
      </c>
      <c r="Q70" s="119">
        <v>10</v>
      </c>
      <c r="R70" s="208">
        <v>7</v>
      </c>
      <c r="S70" s="947">
        <f t="shared" si="67"/>
        <v>21</v>
      </c>
      <c r="T70" s="119">
        <v>11</v>
      </c>
      <c r="U70" s="119">
        <v>9</v>
      </c>
      <c r="V70" s="208">
        <v>1</v>
      </c>
      <c r="W70" s="947">
        <f t="shared" si="68"/>
        <v>26</v>
      </c>
      <c r="X70" s="119">
        <v>9</v>
      </c>
      <c r="Y70" s="119">
        <v>8</v>
      </c>
      <c r="Z70" s="208">
        <v>9</v>
      </c>
      <c r="AA70" s="947">
        <f t="shared" si="69"/>
        <v>31</v>
      </c>
      <c r="AB70" s="119">
        <v>4</v>
      </c>
      <c r="AC70" s="119">
        <v>17</v>
      </c>
      <c r="AD70" s="208">
        <v>10</v>
      </c>
      <c r="AE70" s="947">
        <f t="shared" si="70"/>
        <v>25</v>
      </c>
      <c r="AF70" s="119">
        <v>7</v>
      </c>
      <c r="AG70" s="119">
        <v>11</v>
      </c>
      <c r="AH70" s="208">
        <v>7</v>
      </c>
      <c r="AI70" s="947">
        <f t="shared" si="71"/>
        <v>0</v>
      </c>
      <c r="AJ70" s="119"/>
      <c r="AK70" s="119"/>
      <c r="AL70" s="208"/>
      <c r="AM70" s="947">
        <f t="shared" si="72"/>
        <v>0</v>
      </c>
      <c r="AN70" s="119"/>
      <c r="AO70" s="119"/>
      <c r="AP70" s="208"/>
      <c r="AQ70" s="947">
        <f t="shared" si="73"/>
        <v>0</v>
      </c>
      <c r="AR70" s="119"/>
      <c r="AS70" s="119"/>
      <c r="AT70" s="208"/>
      <c r="AU70" s="946">
        <f t="shared" si="74"/>
        <v>0</v>
      </c>
      <c r="AV70" s="119"/>
      <c r="AW70" s="119"/>
      <c r="AX70" s="208"/>
      <c r="AY70" s="947">
        <f t="shared" si="75"/>
        <v>192</v>
      </c>
      <c r="AZ70" s="119">
        <f t="shared" si="76"/>
        <v>56</v>
      </c>
      <c r="BA70" s="119">
        <f t="shared" si="63"/>
        <v>85</v>
      </c>
      <c r="BB70" s="208">
        <f t="shared" si="63"/>
        <v>51</v>
      </c>
    </row>
    <row r="71" spans="2:54" ht="12.75" x14ac:dyDescent="0.2">
      <c r="B71" s="903" t="s">
        <v>626</v>
      </c>
      <c r="C71" s="946">
        <v>9</v>
      </c>
      <c r="D71" s="119">
        <v>5</v>
      </c>
      <c r="E71" s="119">
        <v>4</v>
      </c>
      <c r="F71" s="119">
        <v>0</v>
      </c>
      <c r="G71" s="946">
        <f t="shared" si="64"/>
        <v>4</v>
      </c>
      <c r="H71" s="119">
        <v>0</v>
      </c>
      <c r="I71" s="119">
        <v>1</v>
      </c>
      <c r="J71" s="119">
        <v>3</v>
      </c>
      <c r="K71" s="946">
        <f t="shared" si="65"/>
        <v>6</v>
      </c>
      <c r="L71" s="964">
        <v>2</v>
      </c>
      <c r="M71" s="964">
        <v>4</v>
      </c>
      <c r="N71" s="962">
        <v>0</v>
      </c>
      <c r="O71" s="947">
        <f t="shared" si="66"/>
        <v>12</v>
      </c>
      <c r="P71" s="119">
        <v>5</v>
      </c>
      <c r="Q71" s="119">
        <v>5</v>
      </c>
      <c r="R71" s="208">
        <v>2</v>
      </c>
      <c r="S71" s="947">
        <f t="shared" si="67"/>
        <v>9</v>
      </c>
      <c r="T71" s="119">
        <v>3</v>
      </c>
      <c r="U71" s="119">
        <v>5</v>
      </c>
      <c r="V71" s="208">
        <v>1</v>
      </c>
      <c r="W71" s="947">
        <f t="shared" si="68"/>
        <v>9</v>
      </c>
      <c r="X71" s="119">
        <v>2</v>
      </c>
      <c r="Y71" s="119">
        <v>6</v>
      </c>
      <c r="Z71" s="208">
        <v>1</v>
      </c>
      <c r="AA71" s="947">
        <f t="shared" si="69"/>
        <v>6</v>
      </c>
      <c r="AB71" s="119">
        <v>0</v>
      </c>
      <c r="AC71" s="119">
        <v>4</v>
      </c>
      <c r="AD71" s="208">
        <v>2</v>
      </c>
      <c r="AE71" s="947">
        <f t="shared" si="70"/>
        <v>10</v>
      </c>
      <c r="AF71" s="119">
        <v>5</v>
      </c>
      <c r="AG71" s="119">
        <v>3</v>
      </c>
      <c r="AH71" s="208">
        <v>2</v>
      </c>
      <c r="AI71" s="947">
        <f t="shared" si="71"/>
        <v>0</v>
      </c>
      <c r="AJ71" s="119"/>
      <c r="AK71" s="119"/>
      <c r="AL71" s="208"/>
      <c r="AM71" s="947">
        <f t="shared" si="72"/>
        <v>0</v>
      </c>
      <c r="AN71" s="119"/>
      <c r="AO71" s="119"/>
      <c r="AP71" s="208"/>
      <c r="AQ71" s="947">
        <f t="shared" si="73"/>
        <v>0</v>
      </c>
      <c r="AR71" s="119"/>
      <c r="AS71" s="119"/>
      <c r="AT71" s="208"/>
      <c r="AU71" s="946">
        <f t="shared" si="74"/>
        <v>0</v>
      </c>
      <c r="AV71" s="119"/>
      <c r="AW71" s="119"/>
      <c r="AX71" s="208"/>
      <c r="AY71" s="947">
        <f t="shared" si="75"/>
        <v>65</v>
      </c>
      <c r="AZ71" s="119">
        <f t="shared" si="76"/>
        <v>22</v>
      </c>
      <c r="BA71" s="119">
        <f t="shared" si="63"/>
        <v>32</v>
      </c>
      <c r="BB71" s="208">
        <f t="shared" si="63"/>
        <v>11</v>
      </c>
    </row>
    <row r="72" spans="2:54" ht="12.75" x14ac:dyDescent="0.2">
      <c r="B72" s="903" t="s">
        <v>627</v>
      </c>
      <c r="C72" s="946">
        <v>40</v>
      </c>
      <c r="D72" s="119">
        <v>21</v>
      </c>
      <c r="E72" s="119">
        <v>13</v>
      </c>
      <c r="F72" s="119">
        <v>6</v>
      </c>
      <c r="G72" s="946">
        <f t="shared" si="64"/>
        <v>52</v>
      </c>
      <c r="H72" s="119">
        <v>16</v>
      </c>
      <c r="I72" s="119">
        <v>21</v>
      </c>
      <c r="J72" s="119">
        <v>15</v>
      </c>
      <c r="K72" s="946">
        <f t="shared" si="65"/>
        <v>41</v>
      </c>
      <c r="L72" s="964">
        <v>21</v>
      </c>
      <c r="M72" s="964">
        <v>15</v>
      </c>
      <c r="N72" s="962">
        <v>5</v>
      </c>
      <c r="O72" s="947">
        <f t="shared" si="66"/>
        <v>41</v>
      </c>
      <c r="P72" s="119">
        <v>11</v>
      </c>
      <c r="Q72" s="119">
        <v>17</v>
      </c>
      <c r="R72" s="208">
        <v>13</v>
      </c>
      <c r="S72" s="947">
        <f t="shared" si="67"/>
        <v>31</v>
      </c>
      <c r="T72" s="119">
        <v>9</v>
      </c>
      <c r="U72" s="119">
        <v>20</v>
      </c>
      <c r="V72" s="208">
        <v>2</v>
      </c>
      <c r="W72" s="947">
        <f t="shared" si="68"/>
        <v>39</v>
      </c>
      <c r="X72" s="119">
        <v>12</v>
      </c>
      <c r="Y72" s="119">
        <v>20</v>
      </c>
      <c r="Z72" s="208">
        <v>7</v>
      </c>
      <c r="AA72" s="947">
        <f t="shared" si="69"/>
        <v>40</v>
      </c>
      <c r="AB72" s="119">
        <v>8</v>
      </c>
      <c r="AC72" s="119">
        <v>23</v>
      </c>
      <c r="AD72" s="208">
        <v>9</v>
      </c>
      <c r="AE72" s="947">
        <f t="shared" si="70"/>
        <v>41</v>
      </c>
      <c r="AF72" s="119">
        <v>13</v>
      </c>
      <c r="AG72" s="119">
        <v>20</v>
      </c>
      <c r="AH72" s="208">
        <v>8</v>
      </c>
      <c r="AI72" s="947">
        <f t="shared" si="71"/>
        <v>0</v>
      </c>
      <c r="AJ72" s="119"/>
      <c r="AK72" s="119"/>
      <c r="AL72" s="208"/>
      <c r="AM72" s="947">
        <f t="shared" si="72"/>
        <v>0</v>
      </c>
      <c r="AN72" s="119"/>
      <c r="AO72" s="119"/>
      <c r="AP72" s="208"/>
      <c r="AQ72" s="947">
        <f t="shared" si="73"/>
        <v>0</v>
      </c>
      <c r="AR72" s="119"/>
      <c r="AS72" s="119"/>
      <c r="AT72" s="208"/>
      <c r="AU72" s="946">
        <f t="shared" si="74"/>
        <v>0</v>
      </c>
      <c r="AV72" s="119"/>
      <c r="AW72" s="119"/>
      <c r="AX72" s="208"/>
      <c r="AY72" s="947">
        <f t="shared" si="75"/>
        <v>325</v>
      </c>
      <c r="AZ72" s="119">
        <f t="shared" si="76"/>
        <v>111</v>
      </c>
      <c r="BA72" s="119">
        <f t="shared" si="63"/>
        <v>149</v>
      </c>
      <c r="BB72" s="208">
        <f t="shared" si="63"/>
        <v>65</v>
      </c>
    </row>
    <row r="73" spans="2:54" ht="12.75" x14ac:dyDescent="0.2">
      <c r="B73" s="903" t="s">
        <v>628</v>
      </c>
      <c r="C73" s="946">
        <v>28</v>
      </c>
      <c r="D73" s="119">
        <v>15</v>
      </c>
      <c r="E73" s="119">
        <v>11</v>
      </c>
      <c r="F73" s="119">
        <v>2</v>
      </c>
      <c r="G73" s="946">
        <f t="shared" si="64"/>
        <v>11</v>
      </c>
      <c r="H73" s="119">
        <v>3</v>
      </c>
      <c r="I73" s="119">
        <v>2</v>
      </c>
      <c r="J73" s="119">
        <v>6</v>
      </c>
      <c r="K73" s="946">
        <f t="shared" si="65"/>
        <v>34</v>
      </c>
      <c r="L73" s="964">
        <v>19</v>
      </c>
      <c r="M73" s="964">
        <v>8</v>
      </c>
      <c r="N73" s="962">
        <v>7</v>
      </c>
      <c r="O73" s="947">
        <f t="shared" si="66"/>
        <v>40</v>
      </c>
      <c r="P73" s="119">
        <v>22</v>
      </c>
      <c r="Q73" s="119">
        <v>11</v>
      </c>
      <c r="R73" s="208">
        <v>7</v>
      </c>
      <c r="S73" s="947">
        <f t="shared" si="67"/>
        <v>57</v>
      </c>
      <c r="T73" s="119">
        <v>30</v>
      </c>
      <c r="U73" s="119">
        <v>21</v>
      </c>
      <c r="V73" s="208">
        <v>6</v>
      </c>
      <c r="W73" s="947">
        <f t="shared" si="68"/>
        <v>59</v>
      </c>
      <c r="X73" s="119">
        <v>31</v>
      </c>
      <c r="Y73" s="119">
        <v>21</v>
      </c>
      <c r="Z73" s="208">
        <v>7</v>
      </c>
      <c r="AA73" s="947">
        <f t="shared" si="69"/>
        <v>52</v>
      </c>
      <c r="AB73" s="119">
        <v>25</v>
      </c>
      <c r="AC73" s="119">
        <v>21</v>
      </c>
      <c r="AD73" s="208">
        <v>6</v>
      </c>
      <c r="AE73" s="947">
        <f t="shared" si="70"/>
        <v>39</v>
      </c>
      <c r="AF73" s="119">
        <v>20</v>
      </c>
      <c r="AG73" s="119">
        <v>10</v>
      </c>
      <c r="AH73" s="208">
        <v>9</v>
      </c>
      <c r="AI73" s="947">
        <f t="shared" si="71"/>
        <v>0</v>
      </c>
      <c r="AJ73" s="119"/>
      <c r="AK73" s="119"/>
      <c r="AL73" s="208"/>
      <c r="AM73" s="947">
        <f t="shared" si="72"/>
        <v>0</v>
      </c>
      <c r="AN73" s="119"/>
      <c r="AO73" s="119"/>
      <c r="AP73" s="208"/>
      <c r="AQ73" s="947">
        <f t="shared" si="73"/>
        <v>0</v>
      </c>
      <c r="AR73" s="119"/>
      <c r="AS73" s="119"/>
      <c r="AT73" s="208"/>
      <c r="AU73" s="946">
        <f t="shared" si="74"/>
        <v>0</v>
      </c>
      <c r="AV73" s="119"/>
      <c r="AW73" s="119"/>
      <c r="AX73" s="208"/>
      <c r="AY73" s="947">
        <f t="shared" si="75"/>
        <v>320</v>
      </c>
      <c r="AZ73" s="119">
        <f t="shared" si="76"/>
        <v>165</v>
      </c>
      <c r="BA73" s="119">
        <f t="shared" si="63"/>
        <v>105</v>
      </c>
      <c r="BB73" s="208">
        <f t="shared" si="63"/>
        <v>50</v>
      </c>
    </row>
    <row r="74" spans="2:54" ht="12.75" x14ac:dyDescent="0.2">
      <c r="B74" s="903" t="s">
        <v>629</v>
      </c>
      <c r="C74" s="946">
        <v>21</v>
      </c>
      <c r="D74" s="119">
        <v>7</v>
      </c>
      <c r="E74" s="119">
        <v>11</v>
      </c>
      <c r="F74" s="119">
        <v>3</v>
      </c>
      <c r="G74" s="946">
        <f t="shared" si="64"/>
        <v>4</v>
      </c>
      <c r="H74" s="119">
        <v>2</v>
      </c>
      <c r="I74" s="119">
        <v>1</v>
      </c>
      <c r="J74" s="119">
        <v>1</v>
      </c>
      <c r="K74" s="946">
        <f t="shared" si="65"/>
        <v>17</v>
      </c>
      <c r="L74" s="964">
        <v>12</v>
      </c>
      <c r="M74" s="964">
        <v>4</v>
      </c>
      <c r="N74" s="962">
        <v>1</v>
      </c>
      <c r="O74" s="947">
        <f t="shared" si="66"/>
        <v>23</v>
      </c>
      <c r="P74" s="119">
        <v>13</v>
      </c>
      <c r="Q74" s="119">
        <v>7</v>
      </c>
      <c r="R74" s="208">
        <v>3</v>
      </c>
      <c r="S74" s="947">
        <f t="shared" si="67"/>
        <v>27</v>
      </c>
      <c r="T74" s="119">
        <v>20</v>
      </c>
      <c r="U74" s="119">
        <v>3</v>
      </c>
      <c r="V74" s="208">
        <v>4</v>
      </c>
      <c r="W74" s="947">
        <f t="shared" si="68"/>
        <v>27</v>
      </c>
      <c r="X74" s="119">
        <v>18</v>
      </c>
      <c r="Y74" s="119">
        <v>7</v>
      </c>
      <c r="Z74" s="208">
        <v>2</v>
      </c>
      <c r="AA74" s="947">
        <f t="shared" si="69"/>
        <v>16</v>
      </c>
      <c r="AB74" s="119">
        <v>10</v>
      </c>
      <c r="AC74" s="119">
        <v>4</v>
      </c>
      <c r="AD74" s="208">
        <v>2</v>
      </c>
      <c r="AE74" s="947">
        <f t="shared" si="70"/>
        <v>36</v>
      </c>
      <c r="AF74" s="119">
        <v>19</v>
      </c>
      <c r="AG74" s="119">
        <v>13</v>
      </c>
      <c r="AH74" s="208">
        <v>4</v>
      </c>
      <c r="AI74" s="947">
        <f t="shared" si="71"/>
        <v>0</v>
      </c>
      <c r="AJ74" s="119"/>
      <c r="AK74" s="119"/>
      <c r="AL74" s="208"/>
      <c r="AM74" s="947">
        <f t="shared" si="72"/>
        <v>0</v>
      </c>
      <c r="AN74" s="119"/>
      <c r="AO74" s="119"/>
      <c r="AP74" s="208"/>
      <c r="AQ74" s="947">
        <f t="shared" si="73"/>
        <v>0</v>
      </c>
      <c r="AR74" s="119"/>
      <c r="AS74" s="119"/>
      <c r="AT74" s="208"/>
      <c r="AU74" s="946">
        <f t="shared" si="74"/>
        <v>0</v>
      </c>
      <c r="AV74" s="119"/>
      <c r="AW74" s="119"/>
      <c r="AX74" s="208"/>
      <c r="AY74" s="947">
        <f t="shared" si="75"/>
        <v>171</v>
      </c>
      <c r="AZ74" s="119">
        <f t="shared" si="76"/>
        <v>101</v>
      </c>
      <c r="BA74" s="119">
        <f t="shared" si="63"/>
        <v>50</v>
      </c>
      <c r="BB74" s="208">
        <f t="shared" si="63"/>
        <v>20</v>
      </c>
    </row>
    <row r="75" spans="2:54" ht="12.75" x14ac:dyDescent="0.2">
      <c r="B75" s="903" t="s">
        <v>630</v>
      </c>
      <c r="C75" s="946">
        <v>21</v>
      </c>
      <c r="D75" s="119">
        <v>14</v>
      </c>
      <c r="E75" s="119">
        <v>5</v>
      </c>
      <c r="F75" s="119">
        <v>2</v>
      </c>
      <c r="G75" s="946">
        <f t="shared" si="64"/>
        <v>14</v>
      </c>
      <c r="H75" s="119">
        <v>11</v>
      </c>
      <c r="I75" s="119">
        <v>1</v>
      </c>
      <c r="J75" s="119">
        <v>2</v>
      </c>
      <c r="K75" s="946">
        <f t="shared" si="65"/>
        <v>25</v>
      </c>
      <c r="L75" s="964">
        <v>21</v>
      </c>
      <c r="M75" s="964">
        <v>2</v>
      </c>
      <c r="N75" s="962">
        <v>2</v>
      </c>
      <c r="O75" s="947">
        <f t="shared" si="66"/>
        <v>23</v>
      </c>
      <c r="P75" s="119">
        <v>13</v>
      </c>
      <c r="Q75" s="119">
        <v>5</v>
      </c>
      <c r="R75" s="208">
        <v>5</v>
      </c>
      <c r="S75" s="947">
        <f t="shared" si="67"/>
        <v>23</v>
      </c>
      <c r="T75" s="119">
        <v>15</v>
      </c>
      <c r="U75" s="119">
        <v>4</v>
      </c>
      <c r="V75" s="208">
        <v>4</v>
      </c>
      <c r="W75" s="947">
        <f t="shared" si="68"/>
        <v>29</v>
      </c>
      <c r="X75" s="119">
        <v>15</v>
      </c>
      <c r="Y75" s="119">
        <v>11</v>
      </c>
      <c r="Z75" s="208">
        <v>3</v>
      </c>
      <c r="AA75" s="947">
        <f t="shared" si="69"/>
        <v>23</v>
      </c>
      <c r="AB75" s="119">
        <v>15</v>
      </c>
      <c r="AC75" s="119">
        <v>5</v>
      </c>
      <c r="AD75" s="208">
        <v>3</v>
      </c>
      <c r="AE75" s="947">
        <f t="shared" si="70"/>
        <v>18</v>
      </c>
      <c r="AF75" s="119">
        <v>7</v>
      </c>
      <c r="AG75" s="119">
        <v>3</v>
      </c>
      <c r="AH75" s="208">
        <v>8</v>
      </c>
      <c r="AI75" s="947">
        <f t="shared" si="71"/>
        <v>0</v>
      </c>
      <c r="AJ75" s="119"/>
      <c r="AK75" s="119"/>
      <c r="AL75" s="208"/>
      <c r="AM75" s="947">
        <f t="shared" si="72"/>
        <v>0</v>
      </c>
      <c r="AN75" s="119"/>
      <c r="AO75" s="119"/>
      <c r="AP75" s="208"/>
      <c r="AQ75" s="947">
        <f t="shared" si="73"/>
        <v>0</v>
      </c>
      <c r="AR75" s="119"/>
      <c r="AS75" s="119"/>
      <c r="AT75" s="208"/>
      <c r="AU75" s="946">
        <f t="shared" si="74"/>
        <v>0</v>
      </c>
      <c r="AV75" s="119"/>
      <c r="AW75" s="119"/>
      <c r="AX75" s="208"/>
      <c r="AY75" s="947">
        <f t="shared" si="75"/>
        <v>176</v>
      </c>
      <c r="AZ75" s="119">
        <f t="shared" si="76"/>
        <v>111</v>
      </c>
      <c r="BA75" s="119">
        <f t="shared" si="63"/>
        <v>36</v>
      </c>
      <c r="BB75" s="208">
        <f t="shared" si="63"/>
        <v>29</v>
      </c>
    </row>
    <row r="76" spans="2:54" ht="12.75" x14ac:dyDescent="0.2">
      <c r="B76" s="903" t="s">
        <v>631</v>
      </c>
      <c r="C76" s="946">
        <v>15</v>
      </c>
      <c r="D76" s="119">
        <v>10</v>
      </c>
      <c r="E76" s="119">
        <v>3</v>
      </c>
      <c r="F76" s="119">
        <v>2</v>
      </c>
      <c r="G76" s="946">
        <f t="shared" si="64"/>
        <v>14</v>
      </c>
      <c r="H76" s="119">
        <v>6</v>
      </c>
      <c r="I76" s="119">
        <v>4</v>
      </c>
      <c r="J76" s="119">
        <v>4</v>
      </c>
      <c r="K76" s="946">
        <f t="shared" si="65"/>
        <v>13</v>
      </c>
      <c r="L76" s="964">
        <v>8</v>
      </c>
      <c r="M76" s="964">
        <v>1</v>
      </c>
      <c r="N76" s="962">
        <v>4</v>
      </c>
      <c r="O76" s="947">
        <f t="shared" si="66"/>
        <v>13</v>
      </c>
      <c r="P76" s="119">
        <v>6</v>
      </c>
      <c r="Q76" s="119">
        <v>5</v>
      </c>
      <c r="R76" s="208">
        <v>2</v>
      </c>
      <c r="S76" s="947">
        <f t="shared" si="67"/>
        <v>12</v>
      </c>
      <c r="T76" s="119">
        <v>6</v>
      </c>
      <c r="U76" s="119">
        <v>5</v>
      </c>
      <c r="V76" s="208">
        <v>1</v>
      </c>
      <c r="W76" s="947">
        <f t="shared" si="68"/>
        <v>16</v>
      </c>
      <c r="X76" s="119">
        <v>12</v>
      </c>
      <c r="Y76" s="119">
        <v>2</v>
      </c>
      <c r="Z76" s="208">
        <v>2</v>
      </c>
      <c r="AA76" s="947">
        <f t="shared" si="69"/>
        <v>14</v>
      </c>
      <c r="AB76" s="119">
        <v>3</v>
      </c>
      <c r="AC76" s="119">
        <v>7</v>
      </c>
      <c r="AD76" s="208">
        <v>4</v>
      </c>
      <c r="AE76" s="947">
        <f t="shared" si="70"/>
        <v>10</v>
      </c>
      <c r="AF76" s="119">
        <v>9</v>
      </c>
      <c r="AG76" s="119">
        <v>1</v>
      </c>
      <c r="AH76" s="208">
        <v>0</v>
      </c>
      <c r="AI76" s="947">
        <f t="shared" si="71"/>
        <v>0</v>
      </c>
      <c r="AJ76" s="119"/>
      <c r="AK76" s="119"/>
      <c r="AL76" s="208"/>
      <c r="AM76" s="947">
        <f t="shared" si="72"/>
        <v>0</v>
      </c>
      <c r="AN76" s="119"/>
      <c r="AO76" s="119"/>
      <c r="AP76" s="208"/>
      <c r="AQ76" s="947">
        <f t="shared" si="73"/>
        <v>0</v>
      </c>
      <c r="AR76" s="119"/>
      <c r="AS76" s="119"/>
      <c r="AT76" s="208"/>
      <c r="AU76" s="946">
        <f t="shared" si="74"/>
        <v>0</v>
      </c>
      <c r="AV76" s="119"/>
      <c r="AW76" s="119"/>
      <c r="AX76" s="208"/>
      <c r="AY76" s="947">
        <f t="shared" si="75"/>
        <v>107</v>
      </c>
      <c r="AZ76" s="119">
        <f t="shared" si="76"/>
        <v>60</v>
      </c>
      <c r="BA76" s="119">
        <f t="shared" si="63"/>
        <v>28</v>
      </c>
      <c r="BB76" s="208">
        <f t="shared" si="63"/>
        <v>19</v>
      </c>
    </row>
    <row r="77" spans="2:54" ht="12.75" x14ac:dyDescent="0.2">
      <c r="B77" s="903" t="s">
        <v>632</v>
      </c>
      <c r="C77" s="946">
        <v>2</v>
      </c>
      <c r="D77" s="119">
        <v>1</v>
      </c>
      <c r="E77" s="119">
        <v>1</v>
      </c>
      <c r="F77" s="119">
        <v>0</v>
      </c>
      <c r="G77" s="946">
        <f t="shared" si="64"/>
        <v>0</v>
      </c>
      <c r="H77" s="119">
        <v>0</v>
      </c>
      <c r="I77" s="119">
        <v>0</v>
      </c>
      <c r="J77" s="119">
        <v>0</v>
      </c>
      <c r="K77" s="946">
        <f t="shared" si="65"/>
        <v>0</v>
      </c>
      <c r="L77" s="964">
        <v>0</v>
      </c>
      <c r="M77" s="964">
        <v>0</v>
      </c>
      <c r="N77" s="962">
        <v>0</v>
      </c>
      <c r="O77" s="947">
        <f t="shared" si="66"/>
        <v>1</v>
      </c>
      <c r="P77" s="119">
        <v>1</v>
      </c>
      <c r="Q77" s="119">
        <v>0</v>
      </c>
      <c r="R77" s="208">
        <v>0</v>
      </c>
      <c r="S77" s="947">
        <f t="shared" si="67"/>
        <v>1</v>
      </c>
      <c r="T77" s="119">
        <v>1</v>
      </c>
      <c r="U77" s="119">
        <v>0</v>
      </c>
      <c r="V77" s="208">
        <v>0</v>
      </c>
      <c r="W77" s="947">
        <f t="shared" si="68"/>
        <v>2</v>
      </c>
      <c r="X77" s="119">
        <v>1</v>
      </c>
      <c r="Y77" s="119">
        <v>1</v>
      </c>
      <c r="Z77" s="208">
        <v>0</v>
      </c>
      <c r="AA77" s="947">
        <f t="shared" si="69"/>
        <v>3</v>
      </c>
      <c r="AB77" s="119">
        <v>1</v>
      </c>
      <c r="AC77" s="119">
        <v>1</v>
      </c>
      <c r="AD77" s="208">
        <v>1</v>
      </c>
      <c r="AE77" s="947">
        <f t="shared" si="70"/>
        <v>1</v>
      </c>
      <c r="AF77" s="119">
        <v>0</v>
      </c>
      <c r="AG77" s="119">
        <v>0</v>
      </c>
      <c r="AH77" s="208">
        <v>1</v>
      </c>
      <c r="AI77" s="947">
        <f t="shared" si="71"/>
        <v>0</v>
      </c>
      <c r="AJ77" s="119"/>
      <c r="AK77" s="119"/>
      <c r="AL77" s="208"/>
      <c r="AM77" s="947">
        <f t="shared" si="72"/>
        <v>0</v>
      </c>
      <c r="AN77" s="119"/>
      <c r="AO77" s="119"/>
      <c r="AP77" s="208"/>
      <c r="AQ77" s="947">
        <f t="shared" si="73"/>
        <v>0</v>
      </c>
      <c r="AR77" s="119"/>
      <c r="AS77" s="119"/>
      <c r="AT77" s="208"/>
      <c r="AU77" s="946">
        <f t="shared" si="74"/>
        <v>0</v>
      </c>
      <c r="AV77" s="119"/>
      <c r="AW77" s="119"/>
      <c r="AX77" s="208"/>
      <c r="AY77" s="947">
        <f t="shared" si="75"/>
        <v>10</v>
      </c>
      <c r="AZ77" s="119">
        <f t="shared" si="76"/>
        <v>5</v>
      </c>
      <c r="BA77" s="119">
        <f t="shared" si="63"/>
        <v>3</v>
      </c>
      <c r="BB77" s="208">
        <f t="shared" si="63"/>
        <v>2</v>
      </c>
    </row>
    <row r="78" spans="2:54" ht="13.5" thickBot="1" x14ac:dyDescent="0.25">
      <c r="B78" s="948" t="s">
        <v>633</v>
      </c>
      <c r="C78" s="949">
        <v>0</v>
      </c>
      <c r="D78" s="131">
        <v>0</v>
      </c>
      <c r="E78" s="131">
        <v>0</v>
      </c>
      <c r="F78" s="131">
        <v>0</v>
      </c>
      <c r="G78" s="949">
        <f t="shared" si="64"/>
        <v>0</v>
      </c>
      <c r="H78" s="131">
        <v>0</v>
      </c>
      <c r="I78" s="131">
        <v>0</v>
      </c>
      <c r="J78" s="131">
        <v>0</v>
      </c>
      <c r="K78" s="949">
        <f t="shared" si="65"/>
        <v>0</v>
      </c>
      <c r="L78" s="965">
        <v>0</v>
      </c>
      <c r="M78" s="965">
        <v>0</v>
      </c>
      <c r="N78" s="963">
        <v>0</v>
      </c>
      <c r="O78" s="950">
        <f t="shared" si="66"/>
        <v>0</v>
      </c>
      <c r="P78" s="131">
        <v>0</v>
      </c>
      <c r="Q78" s="131">
        <v>0</v>
      </c>
      <c r="R78" s="209">
        <v>0</v>
      </c>
      <c r="S78" s="950">
        <f t="shared" si="67"/>
        <v>0</v>
      </c>
      <c r="T78" s="131">
        <v>0</v>
      </c>
      <c r="U78" s="131">
        <v>0</v>
      </c>
      <c r="V78" s="209">
        <v>0</v>
      </c>
      <c r="W78" s="950">
        <f t="shared" si="68"/>
        <v>0</v>
      </c>
      <c r="X78" s="131">
        <v>0</v>
      </c>
      <c r="Y78" s="131">
        <v>0</v>
      </c>
      <c r="Z78" s="209">
        <v>0</v>
      </c>
      <c r="AA78" s="950">
        <f t="shared" si="69"/>
        <v>0</v>
      </c>
      <c r="AB78" s="131">
        <v>0</v>
      </c>
      <c r="AC78" s="131">
        <v>0</v>
      </c>
      <c r="AD78" s="209">
        <v>0</v>
      </c>
      <c r="AE78" s="950">
        <f t="shared" si="70"/>
        <v>0</v>
      </c>
      <c r="AF78" s="131">
        <v>0</v>
      </c>
      <c r="AG78" s="131">
        <v>0</v>
      </c>
      <c r="AH78" s="209">
        <v>0</v>
      </c>
      <c r="AI78" s="950">
        <f t="shared" si="71"/>
        <v>0</v>
      </c>
      <c r="AJ78" s="131"/>
      <c r="AK78" s="131"/>
      <c r="AL78" s="209"/>
      <c r="AM78" s="950">
        <f t="shared" si="72"/>
        <v>0</v>
      </c>
      <c r="AN78" s="131"/>
      <c r="AO78" s="131"/>
      <c r="AP78" s="209"/>
      <c r="AQ78" s="950">
        <f t="shared" si="73"/>
        <v>0</v>
      </c>
      <c r="AR78" s="131"/>
      <c r="AS78" s="131"/>
      <c r="AT78" s="209"/>
      <c r="AU78" s="949">
        <f t="shared" si="74"/>
        <v>0</v>
      </c>
      <c r="AV78" s="131"/>
      <c r="AW78" s="131"/>
      <c r="AX78" s="209"/>
      <c r="AY78" s="950">
        <f t="shared" si="75"/>
        <v>0</v>
      </c>
      <c r="AZ78" s="131">
        <f t="shared" si="76"/>
        <v>0</v>
      </c>
      <c r="BA78" s="131">
        <f t="shared" si="63"/>
        <v>0</v>
      </c>
      <c r="BB78" s="209">
        <f t="shared" si="63"/>
        <v>0</v>
      </c>
    </row>
    <row r="79" spans="2:54" ht="40.5" customHeight="1" x14ac:dyDescent="0.25">
      <c r="B79" s="1161" t="s">
        <v>640</v>
      </c>
      <c r="C79" s="1162"/>
      <c r="D79" s="1162"/>
      <c r="E79" s="1162"/>
      <c r="F79" s="1162"/>
      <c r="G79" s="1162"/>
      <c r="H79" s="1162"/>
      <c r="I79" s="1162"/>
      <c r="J79" s="1162"/>
      <c r="K79" s="1162"/>
      <c r="L79" s="1162"/>
      <c r="M79" s="1162"/>
      <c r="N79" s="1162"/>
    </row>
    <row r="80" spans="2:54" ht="15" customHeight="1" x14ac:dyDescent="0.25">
      <c r="B80" s="966" t="s">
        <v>641</v>
      </c>
      <c r="C80" s="967"/>
      <c r="D80" s="967"/>
      <c r="E80" s="967"/>
      <c r="F80" s="967"/>
      <c r="G80" s="826"/>
      <c r="H80" s="826"/>
      <c r="I80" s="826"/>
      <c r="J80" s="826"/>
      <c r="K80" s="826"/>
      <c r="L80" s="826"/>
      <c r="M80" s="826"/>
      <c r="N80" s="826"/>
    </row>
    <row r="81" spans="2:14" ht="16.5" customHeight="1" x14ac:dyDescent="0.25">
      <c r="B81" s="1163" t="s">
        <v>642</v>
      </c>
      <c r="C81" s="1163"/>
      <c r="D81" s="1163"/>
      <c r="E81" s="1163"/>
      <c r="F81" s="1163"/>
      <c r="G81" s="1163"/>
      <c r="H81" s="1163"/>
      <c r="I81" s="1163"/>
      <c r="J81" s="1163"/>
      <c r="K81" s="1163"/>
      <c r="L81" s="1163"/>
      <c r="M81" s="1163"/>
      <c r="N81" s="1163"/>
    </row>
  </sheetData>
  <mergeCells count="17">
    <mergeCell ref="AQ5:AT5"/>
    <mergeCell ref="AU5:AX5"/>
    <mergeCell ref="AY5:BB5"/>
    <mergeCell ref="B79:N79"/>
    <mergeCell ref="B81:N81"/>
    <mergeCell ref="S5:V5"/>
    <mergeCell ref="W5:Z5"/>
    <mergeCell ref="AA5:AD5"/>
    <mergeCell ref="AE5:AH5"/>
    <mergeCell ref="AI5:AL5"/>
    <mergeCell ref="AM5:AP5"/>
    <mergeCell ref="B2:O2"/>
    <mergeCell ref="B3:O3"/>
    <mergeCell ref="C5:F5"/>
    <mergeCell ref="G5:J5"/>
    <mergeCell ref="K5:N5"/>
    <mergeCell ref="O5:R5"/>
  </mergeCells>
  <hyperlinks>
    <hyperlink ref="B4" location="INDICE!C3" display="Volver al Indice"/>
    <hyperlink ref="B52" location="INDICE!C3" display="Volver al Indice"/>
  </hyperlinks>
  <pageMargins left="0.70866141732283472" right="0.70866141732283472" top="0.74803149606299213" bottom="0.74803149606299213" header="0.31496062992125984" footer="0.31496062992125984"/>
  <pageSetup scale="1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pageSetUpPr fitToPage="1"/>
  </sheetPr>
  <dimension ref="B1:R90"/>
  <sheetViews>
    <sheetView topLeftCell="A60" zoomScale="90" zoomScaleNormal="90" zoomScalePageLayoutView="90" workbookViewId="0">
      <selection activeCell="B90" sqref="B90"/>
    </sheetView>
  </sheetViews>
  <sheetFormatPr baseColWidth="10" defaultColWidth="4.28515625" defaultRowHeight="15" x14ac:dyDescent="0.25"/>
  <cols>
    <col min="1" max="1" width="4.28515625" style="919" customWidth="1"/>
    <col min="2" max="2" width="32.140625" style="919" customWidth="1"/>
    <col min="3" max="3" width="13.85546875" style="43" customWidth="1"/>
    <col min="4" max="4" width="11.140625" style="43" customWidth="1"/>
    <col min="5" max="5" width="11.28515625" style="43" customWidth="1"/>
    <col min="6" max="6" width="12.28515625" style="43" customWidth="1"/>
    <col min="7" max="7" width="11.5703125" style="43" customWidth="1"/>
    <col min="8" max="8" width="11.42578125" style="43" customWidth="1"/>
    <col min="9" max="9" width="11" style="43" customWidth="1"/>
    <col min="10" max="10" width="12.140625" style="43" customWidth="1"/>
    <col min="11" max="11" width="14.140625" style="43" customWidth="1"/>
    <col min="12" max="13" width="11.42578125" style="43" customWidth="1"/>
    <col min="14" max="14" width="10.28515625" style="43" customWidth="1"/>
    <col min="15" max="15" width="12.28515625" style="43" customWidth="1"/>
    <col min="16" max="16384" width="4.28515625" style="919"/>
  </cols>
  <sheetData>
    <row r="1" spans="2:15" x14ac:dyDescent="0.25">
      <c r="B1" s="34" t="s">
        <v>9</v>
      </c>
    </row>
    <row r="2" spans="2:15" x14ac:dyDescent="0.25">
      <c r="B2" s="1165" t="s">
        <v>157</v>
      </c>
      <c r="C2" s="1165"/>
      <c r="D2" s="1165"/>
      <c r="E2" s="1165"/>
      <c r="F2" s="1165"/>
      <c r="G2" s="1165"/>
      <c r="H2" s="1165"/>
      <c r="I2" s="1165"/>
      <c r="J2" s="1165"/>
      <c r="K2" s="1165"/>
      <c r="L2" s="1165"/>
      <c r="M2" s="1165"/>
      <c r="N2" s="1165"/>
      <c r="O2" s="1165"/>
    </row>
    <row r="3" spans="2:15" x14ac:dyDescent="0.25">
      <c r="B3" s="1165" t="s">
        <v>44</v>
      </c>
      <c r="C3" s="1165"/>
      <c r="D3" s="1165"/>
      <c r="E3" s="1165"/>
      <c r="F3" s="1165"/>
      <c r="G3" s="1165"/>
      <c r="H3" s="1165"/>
      <c r="I3" s="1165"/>
      <c r="J3" s="1165"/>
      <c r="K3" s="1165"/>
      <c r="L3" s="1165"/>
      <c r="M3" s="1165"/>
      <c r="N3" s="1165"/>
      <c r="O3" s="1165"/>
    </row>
    <row r="4" spans="2:15" x14ac:dyDescent="0.25">
      <c r="B4" s="1165" t="s">
        <v>45</v>
      </c>
      <c r="C4" s="1165"/>
      <c r="D4" s="1165"/>
      <c r="E4" s="1165"/>
      <c r="F4" s="1165"/>
      <c r="G4" s="1165"/>
      <c r="H4" s="1165"/>
      <c r="I4" s="1165"/>
      <c r="J4" s="1165"/>
      <c r="K4" s="1165"/>
      <c r="L4" s="1165"/>
      <c r="M4" s="1165"/>
      <c r="N4" s="1165"/>
      <c r="O4" s="1165"/>
    </row>
    <row r="5" spans="2:15" x14ac:dyDescent="0.25">
      <c r="B5" s="1165" t="s">
        <v>576</v>
      </c>
      <c r="C5" s="1165"/>
      <c r="D5" s="1165"/>
      <c r="E5" s="1165"/>
      <c r="F5" s="1165"/>
      <c r="G5" s="1165"/>
      <c r="H5" s="1165"/>
      <c r="I5" s="1165"/>
      <c r="J5" s="1165"/>
      <c r="K5" s="1165"/>
      <c r="L5" s="1165"/>
      <c r="M5" s="1165"/>
      <c r="N5" s="1165"/>
      <c r="O5" s="1165"/>
    </row>
    <row r="6" spans="2:15" x14ac:dyDescent="0.25">
      <c r="B6" s="933"/>
      <c r="C6" s="204"/>
      <c r="D6" s="204"/>
      <c r="E6" s="204"/>
      <c r="F6" s="204"/>
      <c r="G6" s="204"/>
      <c r="H6" s="204"/>
      <c r="I6" s="204"/>
      <c r="J6" s="204"/>
      <c r="K6" s="204"/>
      <c r="L6" s="204"/>
      <c r="M6" s="204"/>
      <c r="N6" s="204"/>
      <c r="O6" s="211"/>
    </row>
    <row r="7" spans="2:15" s="969" customFormat="1" ht="27" customHeight="1" x14ac:dyDescent="0.25">
      <c r="B7" s="968" t="s">
        <v>46</v>
      </c>
      <c r="C7" s="728" t="s">
        <v>172</v>
      </c>
      <c r="D7" s="728" t="s">
        <v>173</v>
      </c>
      <c r="E7" s="728" t="s">
        <v>174</v>
      </c>
      <c r="F7" s="728" t="s">
        <v>175</v>
      </c>
      <c r="G7" s="728" t="s">
        <v>176</v>
      </c>
      <c r="H7" s="728" t="s">
        <v>177</v>
      </c>
      <c r="I7" s="728" t="s">
        <v>178</v>
      </c>
      <c r="J7" s="728" t="s">
        <v>179</v>
      </c>
      <c r="K7" s="728" t="s">
        <v>180</v>
      </c>
      <c r="L7" s="728" t="s">
        <v>181</v>
      </c>
      <c r="M7" s="728" t="s">
        <v>182</v>
      </c>
      <c r="N7" s="728" t="s">
        <v>183</v>
      </c>
      <c r="O7" s="273" t="s">
        <v>47</v>
      </c>
    </row>
    <row r="8" spans="2:15" ht="15.75" customHeight="1" x14ac:dyDescent="0.25">
      <c r="B8" s="970" t="s">
        <v>35</v>
      </c>
      <c r="C8" s="49">
        <f t="shared" ref="C8:J8" si="0">SUM(C9:C11)</f>
        <v>10549</v>
      </c>
      <c r="D8" s="49">
        <f t="shared" si="0"/>
        <v>8627</v>
      </c>
      <c r="E8" s="133">
        <f t="shared" si="0"/>
        <v>10832</v>
      </c>
      <c r="F8" s="133">
        <f t="shared" si="0"/>
        <v>10026</v>
      </c>
      <c r="G8" s="40">
        <f t="shared" si="0"/>
        <v>9940</v>
      </c>
      <c r="H8" s="212">
        <f t="shared" si="0"/>
        <v>9888</v>
      </c>
      <c r="I8" s="212">
        <f t="shared" si="0"/>
        <v>9372</v>
      </c>
      <c r="J8" s="212">
        <f t="shared" si="0"/>
        <v>9486</v>
      </c>
      <c r="K8" s="212">
        <f t="shared" ref="K8:O8" si="1">SUM(K9:K11)</f>
        <v>0</v>
      </c>
      <c r="L8" s="49">
        <f t="shared" si="1"/>
        <v>0</v>
      </c>
      <c r="M8" s="49">
        <f t="shared" si="1"/>
        <v>0</v>
      </c>
      <c r="N8" s="40">
        <f t="shared" si="1"/>
        <v>0</v>
      </c>
      <c r="O8" s="49">
        <f t="shared" si="1"/>
        <v>78720</v>
      </c>
    </row>
    <row r="9" spans="2:15" ht="19.5" customHeight="1" x14ac:dyDescent="0.25">
      <c r="B9" s="971" t="s">
        <v>48</v>
      </c>
      <c r="C9" s="972">
        <v>8270</v>
      </c>
      <c r="D9" s="35">
        <v>6973</v>
      </c>
      <c r="E9" s="132">
        <v>8481</v>
      </c>
      <c r="F9" s="35">
        <v>7722</v>
      </c>
      <c r="G9" s="45">
        <v>7650</v>
      </c>
      <c r="H9" s="799">
        <v>7561</v>
      </c>
      <c r="I9" s="799">
        <v>7176</v>
      </c>
      <c r="J9" s="799">
        <v>7201</v>
      </c>
      <c r="K9" s="799"/>
      <c r="L9" s="35"/>
      <c r="M9" s="35"/>
      <c r="N9" s="132"/>
      <c r="O9" s="49">
        <f>SUM(C9:N9)</f>
        <v>61034</v>
      </c>
    </row>
    <row r="10" spans="2:15" x14ac:dyDescent="0.25">
      <c r="B10" s="971" t="s">
        <v>49</v>
      </c>
      <c r="C10" s="972">
        <v>1996</v>
      </c>
      <c r="D10" s="35">
        <v>1440</v>
      </c>
      <c r="E10" s="132">
        <v>2033</v>
      </c>
      <c r="F10" s="35">
        <v>1985</v>
      </c>
      <c r="G10" s="45">
        <v>1938</v>
      </c>
      <c r="H10" s="799">
        <v>1928</v>
      </c>
      <c r="I10" s="799">
        <v>1804</v>
      </c>
      <c r="J10" s="799">
        <v>1875</v>
      </c>
      <c r="K10" s="799"/>
      <c r="L10" s="35"/>
      <c r="M10" s="35"/>
      <c r="N10" s="132"/>
      <c r="O10" s="49">
        <f>SUM(C10:N10)</f>
        <v>14999</v>
      </c>
    </row>
    <row r="11" spans="2:15" x14ac:dyDescent="0.25">
      <c r="B11" s="971" t="s">
        <v>50</v>
      </c>
      <c r="C11" s="972">
        <v>283</v>
      </c>
      <c r="D11" s="35">
        <v>214</v>
      </c>
      <c r="E11" s="132">
        <v>318</v>
      </c>
      <c r="F11" s="35">
        <v>319</v>
      </c>
      <c r="G11" s="45">
        <v>352</v>
      </c>
      <c r="H11" s="799">
        <v>399</v>
      </c>
      <c r="I11" s="799">
        <v>392</v>
      </c>
      <c r="J11" s="799">
        <v>410</v>
      </c>
      <c r="K11" s="799"/>
      <c r="L11" s="35"/>
      <c r="M11" s="35"/>
      <c r="N11" s="132"/>
      <c r="O11" s="49">
        <f>SUM(C11:N11)</f>
        <v>2687</v>
      </c>
    </row>
    <row r="12" spans="2:15" ht="15" customHeight="1" x14ac:dyDescent="0.25">
      <c r="B12" s="970" t="s">
        <v>36</v>
      </c>
      <c r="C12" s="49">
        <f t="shared" ref="C12:J12" si="2">SUM(C13:C15)</f>
        <v>8458</v>
      </c>
      <c r="D12" s="49">
        <f t="shared" si="2"/>
        <v>6527</v>
      </c>
      <c r="E12" s="133">
        <f t="shared" si="2"/>
        <v>6953</v>
      </c>
      <c r="F12" s="133">
        <f t="shared" si="2"/>
        <v>7734</v>
      </c>
      <c r="G12" s="40">
        <f t="shared" si="2"/>
        <v>8270</v>
      </c>
      <c r="H12" s="212">
        <f t="shared" si="2"/>
        <v>5655</v>
      </c>
      <c r="I12" s="212">
        <f t="shared" si="2"/>
        <v>11427</v>
      </c>
      <c r="J12" s="212">
        <f t="shared" si="2"/>
        <v>7657</v>
      </c>
      <c r="K12" s="212">
        <f t="shared" ref="K12:O12" si="3">SUM(K13:K15)</f>
        <v>0</v>
      </c>
      <c r="L12" s="49">
        <f t="shared" si="3"/>
        <v>0</v>
      </c>
      <c r="M12" s="49">
        <f t="shared" si="3"/>
        <v>0</v>
      </c>
      <c r="N12" s="40">
        <f t="shared" si="3"/>
        <v>0</v>
      </c>
      <c r="O12" s="49">
        <f t="shared" si="3"/>
        <v>62681</v>
      </c>
    </row>
    <row r="13" spans="2:15" ht="15.75" customHeight="1" x14ac:dyDescent="0.25">
      <c r="B13" s="971" t="s">
        <v>48</v>
      </c>
      <c r="C13" s="973">
        <v>6270</v>
      </c>
      <c r="D13" s="35">
        <v>5003</v>
      </c>
      <c r="E13" s="132">
        <v>5271</v>
      </c>
      <c r="F13" s="35">
        <v>5605</v>
      </c>
      <c r="G13" s="45">
        <v>6064</v>
      </c>
      <c r="H13" s="799">
        <v>4178</v>
      </c>
      <c r="I13" s="799">
        <v>8494</v>
      </c>
      <c r="J13" s="799">
        <v>5857</v>
      </c>
      <c r="K13" s="799"/>
      <c r="L13" s="35"/>
      <c r="M13" s="35"/>
      <c r="N13" s="132"/>
      <c r="O13" s="49">
        <f>SUM(C13:N13)</f>
        <v>46742</v>
      </c>
    </row>
    <row r="14" spans="2:15" x14ac:dyDescent="0.25">
      <c r="B14" s="971" t="s">
        <v>49</v>
      </c>
      <c r="C14" s="973">
        <v>1978</v>
      </c>
      <c r="D14" s="35">
        <v>1386</v>
      </c>
      <c r="E14" s="132">
        <v>1467</v>
      </c>
      <c r="F14" s="35">
        <v>1972</v>
      </c>
      <c r="G14" s="45">
        <v>1972</v>
      </c>
      <c r="H14" s="799">
        <v>1319</v>
      </c>
      <c r="I14" s="799">
        <v>2633</v>
      </c>
      <c r="J14" s="799">
        <v>1570</v>
      </c>
      <c r="K14" s="799"/>
      <c r="L14" s="35"/>
      <c r="M14" s="35"/>
      <c r="N14" s="132"/>
      <c r="O14" s="49">
        <f>SUM(C14:N14)</f>
        <v>14297</v>
      </c>
    </row>
    <row r="15" spans="2:15" x14ac:dyDescent="0.25">
      <c r="B15" s="971" t="s">
        <v>50</v>
      </c>
      <c r="C15" s="973">
        <v>210</v>
      </c>
      <c r="D15" s="35">
        <v>138</v>
      </c>
      <c r="E15" s="132">
        <v>215</v>
      </c>
      <c r="F15" s="35">
        <v>157</v>
      </c>
      <c r="G15" s="45">
        <v>234</v>
      </c>
      <c r="H15" s="799">
        <v>158</v>
      </c>
      <c r="I15" s="799">
        <v>300</v>
      </c>
      <c r="J15" s="799">
        <v>230</v>
      </c>
      <c r="K15" s="799"/>
      <c r="L15" s="35"/>
      <c r="M15" s="35"/>
      <c r="N15" s="132"/>
      <c r="O15" s="49">
        <f>SUM(C15:N15)</f>
        <v>1642</v>
      </c>
    </row>
    <row r="16" spans="2:15" x14ac:dyDescent="0.25">
      <c r="B16" s="970" t="s">
        <v>37</v>
      </c>
      <c r="C16" s="49">
        <f t="shared" ref="C16:J16" si="4">SUM(C17:C19)</f>
        <v>2720</v>
      </c>
      <c r="D16" s="49">
        <f>SUM(D17:D19)</f>
        <v>2377</v>
      </c>
      <c r="E16" s="133">
        <f t="shared" ref="E16:H16" si="5">SUM(E17:E19)</f>
        <v>3136</v>
      </c>
      <c r="F16" s="49">
        <f t="shared" si="5"/>
        <v>2664</v>
      </c>
      <c r="G16" s="40">
        <f t="shared" si="5"/>
        <v>2669</v>
      </c>
      <c r="H16" s="212">
        <f t="shared" si="5"/>
        <v>2620</v>
      </c>
      <c r="I16" s="212">
        <f t="shared" si="4"/>
        <v>2394</v>
      </c>
      <c r="J16" s="212">
        <f t="shared" si="4"/>
        <v>2293</v>
      </c>
      <c r="K16" s="212">
        <f t="shared" ref="K16:O16" si="6">SUM(K17:K19)</f>
        <v>0</v>
      </c>
      <c r="L16" s="49">
        <f t="shared" si="6"/>
        <v>0</v>
      </c>
      <c r="M16" s="49">
        <f t="shared" si="6"/>
        <v>0</v>
      </c>
      <c r="N16" s="40">
        <f t="shared" si="6"/>
        <v>0</v>
      </c>
      <c r="O16" s="49">
        <f t="shared" si="6"/>
        <v>20873</v>
      </c>
    </row>
    <row r="17" spans="2:18" ht="18.75" customHeight="1" x14ac:dyDescent="0.25">
      <c r="B17" s="971" t="s">
        <v>48</v>
      </c>
      <c r="C17" s="972">
        <v>2087</v>
      </c>
      <c r="D17" s="35">
        <v>1800</v>
      </c>
      <c r="E17" s="132">
        <v>2392</v>
      </c>
      <c r="F17" s="35">
        <v>2052</v>
      </c>
      <c r="G17" s="45">
        <v>2070</v>
      </c>
      <c r="H17" s="799">
        <v>1990</v>
      </c>
      <c r="I17" s="799">
        <v>1839</v>
      </c>
      <c r="J17" s="799">
        <v>1769</v>
      </c>
      <c r="K17" s="799"/>
      <c r="L17" s="36"/>
      <c r="M17" s="35"/>
      <c r="N17" s="132"/>
      <c r="O17" s="49">
        <f>SUM(C17:N17)</f>
        <v>15999</v>
      </c>
    </row>
    <row r="18" spans="2:18" x14ac:dyDescent="0.25">
      <c r="B18" s="971" t="s">
        <v>49</v>
      </c>
      <c r="C18" s="972">
        <v>526</v>
      </c>
      <c r="D18" s="35">
        <v>446</v>
      </c>
      <c r="E18" s="132">
        <v>644</v>
      </c>
      <c r="F18" s="35">
        <v>517</v>
      </c>
      <c r="G18" s="45">
        <v>511</v>
      </c>
      <c r="H18" s="799">
        <v>527</v>
      </c>
      <c r="I18" s="799">
        <v>439</v>
      </c>
      <c r="J18" s="799">
        <v>431</v>
      </c>
      <c r="K18" s="799"/>
      <c r="L18" s="36"/>
      <c r="M18" s="35"/>
      <c r="N18" s="132"/>
      <c r="O18" s="49">
        <f>SUM(C18:N18)</f>
        <v>4041</v>
      </c>
    </row>
    <row r="19" spans="2:18" x14ac:dyDescent="0.25">
      <c r="B19" s="971" t="s">
        <v>50</v>
      </c>
      <c r="C19" s="972">
        <v>107</v>
      </c>
      <c r="D19" s="35">
        <v>131</v>
      </c>
      <c r="E19" s="132">
        <v>100</v>
      </c>
      <c r="F19" s="35">
        <v>95</v>
      </c>
      <c r="G19" s="45">
        <v>88</v>
      </c>
      <c r="H19" s="799">
        <v>103</v>
      </c>
      <c r="I19" s="799">
        <v>116</v>
      </c>
      <c r="J19" s="799">
        <v>93</v>
      </c>
      <c r="K19" s="799"/>
      <c r="L19" s="36"/>
      <c r="M19" s="35"/>
      <c r="N19" s="132"/>
      <c r="O19" s="49">
        <f>SUM(C19:N19)</f>
        <v>833</v>
      </c>
    </row>
    <row r="20" spans="2:18" x14ac:dyDescent="0.25">
      <c r="B20" s="970" t="s">
        <v>38</v>
      </c>
      <c r="C20" s="49">
        <f t="shared" ref="C20:J20" si="7">SUM(C21:C23)</f>
        <v>21727</v>
      </c>
      <c r="D20" s="49">
        <f>SUM(D21:D23)</f>
        <v>17531</v>
      </c>
      <c r="E20" s="133">
        <f t="shared" ref="E20:H20" si="8">SUM(E21:E23)</f>
        <v>20921</v>
      </c>
      <c r="F20" s="133">
        <f t="shared" si="8"/>
        <v>20424</v>
      </c>
      <c r="G20" s="40">
        <f t="shared" si="8"/>
        <v>20879</v>
      </c>
      <c r="H20" s="212">
        <f t="shared" si="8"/>
        <v>18163</v>
      </c>
      <c r="I20" s="212">
        <f t="shared" si="7"/>
        <v>23193</v>
      </c>
      <c r="J20" s="212">
        <f t="shared" si="7"/>
        <v>19436</v>
      </c>
      <c r="K20" s="212">
        <f t="shared" ref="K20:O20" si="9">SUM(K21:K23)</f>
        <v>0</v>
      </c>
      <c r="L20" s="49">
        <f t="shared" si="9"/>
        <v>0</v>
      </c>
      <c r="M20" s="49">
        <f t="shared" si="9"/>
        <v>0</v>
      </c>
      <c r="N20" s="40">
        <f t="shared" si="9"/>
        <v>0</v>
      </c>
      <c r="O20" s="49">
        <f t="shared" si="9"/>
        <v>162274</v>
      </c>
    </row>
    <row r="21" spans="2:18" ht="17.25" customHeight="1" x14ac:dyDescent="0.25">
      <c r="B21" s="971" t="s">
        <v>48</v>
      </c>
      <c r="C21" s="49">
        <f t="shared" ref="C21:J23" si="10">+C9+C13+C17</f>
        <v>16627</v>
      </c>
      <c r="D21" s="35">
        <f t="shared" si="10"/>
        <v>13776</v>
      </c>
      <c r="E21" s="133">
        <f t="shared" si="10"/>
        <v>16144</v>
      </c>
      <c r="F21" s="49">
        <f t="shared" si="10"/>
        <v>15379</v>
      </c>
      <c r="G21" s="40">
        <f t="shared" si="10"/>
        <v>15784</v>
      </c>
      <c r="H21" s="212">
        <f t="shared" si="10"/>
        <v>13729</v>
      </c>
      <c r="I21" s="212">
        <f t="shared" si="10"/>
        <v>17509</v>
      </c>
      <c r="J21" s="212">
        <f t="shared" si="10"/>
        <v>14827</v>
      </c>
      <c r="K21" s="212">
        <f t="shared" ref="K21:O23" si="11">+K9+K13+K17</f>
        <v>0</v>
      </c>
      <c r="L21" s="49">
        <f t="shared" si="11"/>
        <v>0</v>
      </c>
      <c r="M21" s="49">
        <f t="shared" si="11"/>
        <v>0</v>
      </c>
      <c r="N21" s="40">
        <f t="shared" si="11"/>
        <v>0</v>
      </c>
      <c r="O21" s="49">
        <f t="shared" si="11"/>
        <v>123775</v>
      </c>
      <c r="P21" s="974"/>
      <c r="R21" s="919" t="s">
        <v>14</v>
      </c>
    </row>
    <row r="22" spans="2:18" x14ac:dyDescent="0.25">
      <c r="B22" s="971" t="s">
        <v>49</v>
      </c>
      <c r="C22" s="49">
        <f t="shared" si="10"/>
        <v>4500</v>
      </c>
      <c r="D22" s="35">
        <f>+D10+D14+D18</f>
        <v>3272</v>
      </c>
      <c r="E22" s="133">
        <f t="shared" si="10"/>
        <v>4144</v>
      </c>
      <c r="F22" s="49">
        <f t="shared" si="10"/>
        <v>4474</v>
      </c>
      <c r="G22" s="49">
        <f t="shared" si="10"/>
        <v>4421</v>
      </c>
      <c r="H22" s="49">
        <f t="shared" si="10"/>
        <v>3774</v>
      </c>
      <c r="I22" s="49">
        <f t="shared" si="10"/>
        <v>4876</v>
      </c>
      <c r="J22" s="49">
        <f t="shared" si="10"/>
        <v>3876</v>
      </c>
      <c r="K22" s="49">
        <f t="shared" si="11"/>
        <v>0</v>
      </c>
      <c r="L22" s="49">
        <f t="shared" si="11"/>
        <v>0</v>
      </c>
      <c r="M22" s="49">
        <f t="shared" si="11"/>
        <v>0</v>
      </c>
      <c r="N22" s="49">
        <f t="shared" si="11"/>
        <v>0</v>
      </c>
      <c r="O22" s="49">
        <f t="shared" si="11"/>
        <v>33337</v>
      </c>
      <c r="P22" s="974"/>
    </row>
    <row r="23" spans="2:18" x14ac:dyDescent="0.25">
      <c r="B23" s="975" t="s">
        <v>50</v>
      </c>
      <c r="C23" s="213">
        <f t="shared" si="10"/>
        <v>600</v>
      </c>
      <c r="D23" s="214">
        <f>+D11+D15+D19</f>
        <v>483</v>
      </c>
      <c r="E23" s="215">
        <f t="shared" si="10"/>
        <v>633</v>
      </c>
      <c r="F23" s="213">
        <f t="shared" si="10"/>
        <v>571</v>
      </c>
      <c r="G23" s="213">
        <f t="shared" si="10"/>
        <v>674</v>
      </c>
      <c r="H23" s="213">
        <f t="shared" si="10"/>
        <v>660</v>
      </c>
      <c r="I23" s="213">
        <f t="shared" si="10"/>
        <v>808</v>
      </c>
      <c r="J23" s="213">
        <f t="shared" si="10"/>
        <v>733</v>
      </c>
      <c r="K23" s="213">
        <f t="shared" si="11"/>
        <v>0</v>
      </c>
      <c r="L23" s="213">
        <f t="shared" si="11"/>
        <v>0</v>
      </c>
      <c r="M23" s="213">
        <f t="shared" si="11"/>
        <v>0</v>
      </c>
      <c r="N23" s="213">
        <f t="shared" si="11"/>
        <v>0</v>
      </c>
      <c r="O23" s="213">
        <f t="shared" si="11"/>
        <v>5162</v>
      </c>
      <c r="P23" s="974"/>
    </row>
    <row r="24" spans="2:18" x14ac:dyDescent="0.25">
      <c r="B24" s="970" t="s">
        <v>133</v>
      </c>
      <c r="C24" s="49">
        <f t="shared" ref="C24:J24" si="12">+C25+C26</f>
        <v>1908</v>
      </c>
      <c r="D24" s="49">
        <f t="shared" si="12"/>
        <v>1528</v>
      </c>
      <c r="E24" s="133">
        <f t="shared" si="12"/>
        <v>1798</v>
      </c>
      <c r="F24" s="49">
        <f t="shared" si="12"/>
        <v>1847</v>
      </c>
      <c r="G24" s="49">
        <f t="shared" si="12"/>
        <v>1691</v>
      </c>
      <c r="H24" s="49">
        <f t="shared" ref="H24" si="13">SUM(H25:H26)</f>
        <v>1761</v>
      </c>
      <c r="I24" s="49">
        <f t="shared" si="12"/>
        <v>1750</v>
      </c>
      <c r="J24" s="49">
        <f t="shared" si="12"/>
        <v>1492</v>
      </c>
      <c r="K24" s="49">
        <f t="shared" ref="K24:O24" si="14">+K25+K26</f>
        <v>0</v>
      </c>
      <c r="L24" s="49">
        <f t="shared" si="14"/>
        <v>0</v>
      </c>
      <c r="M24" s="49">
        <f t="shared" si="14"/>
        <v>0</v>
      </c>
      <c r="N24" s="49">
        <f t="shared" si="14"/>
        <v>0</v>
      </c>
      <c r="O24" s="49">
        <f t="shared" si="14"/>
        <v>13775</v>
      </c>
    </row>
    <row r="25" spans="2:18" x14ac:dyDescent="0.25">
      <c r="B25" s="971" t="s">
        <v>96</v>
      </c>
      <c r="C25" s="973">
        <v>1599</v>
      </c>
      <c r="D25" s="35">
        <v>1335</v>
      </c>
      <c r="E25" s="132">
        <v>1510</v>
      </c>
      <c r="F25" s="35">
        <v>1578</v>
      </c>
      <c r="G25" s="35">
        <v>1440</v>
      </c>
      <c r="H25" s="35">
        <v>1503</v>
      </c>
      <c r="I25" s="35">
        <v>1493</v>
      </c>
      <c r="J25" s="216">
        <v>1247</v>
      </c>
      <c r="K25" s="35"/>
      <c r="L25" s="36"/>
      <c r="M25" s="35"/>
      <c r="N25" s="35"/>
      <c r="O25" s="49">
        <f t="shared" ref="O25:O26" si="15">SUM(C25:N25)</f>
        <v>11705</v>
      </c>
    </row>
    <row r="26" spans="2:18" x14ac:dyDescent="0.25">
      <c r="B26" s="975" t="s">
        <v>116</v>
      </c>
      <c r="C26" s="976">
        <f>252+5+52</f>
        <v>309</v>
      </c>
      <c r="D26" s="214">
        <f>167+4+22</f>
        <v>193</v>
      </c>
      <c r="E26" s="217">
        <f>218+58+12</f>
        <v>288</v>
      </c>
      <c r="F26" s="214">
        <v>269</v>
      </c>
      <c r="G26" s="204">
        <v>251</v>
      </c>
      <c r="H26" s="218">
        <v>258</v>
      </c>
      <c r="I26" s="218">
        <v>257</v>
      </c>
      <c r="J26" s="219">
        <v>245</v>
      </c>
      <c r="K26" s="218"/>
      <c r="L26" s="220"/>
      <c r="M26" s="214"/>
      <c r="N26" s="204"/>
      <c r="O26" s="213">
        <f t="shared" si="15"/>
        <v>2070</v>
      </c>
    </row>
    <row r="27" spans="2:18" x14ac:dyDescent="0.25">
      <c r="B27" s="977" t="s">
        <v>39</v>
      </c>
      <c r="C27" s="221">
        <f t="shared" ref="C27:J27" si="16">+C24+C20</f>
        <v>23635</v>
      </c>
      <c r="D27" s="221">
        <f t="shared" si="16"/>
        <v>19059</v>
      </c>
      <c r="E27" s="222">
        <f t="shared" si="16"/>
        <v>22719</v>
      </c>
      <c r="F27" s="222">
        <f t="shared" si="16"/>
        <v>22271</v>
      </c>
      <c r="G27" s="223">
        <f t="shared" si="16"/>
        <v>22570</v>
      </c>
      <c r="H27" s="224">
        <f t="shared" si="16"/>
        <v>19924</v>
      </c>
      <c r="I27" s="224">
        <f t="shared" si="16"/>
        <v>24943</v>
      </c>
      <c r="J27" s="224">
        <f t="shared" si="16"/>
        <v>20928</v>
      </c>
      <c r="K27" s="224">
        <f t="shared" ref="K27:O27" si="17">+K24+K20</f>
        <v>0</v>
      </c>
      <c r="L27" s="221">
        <f t="shared" si="17"/>
        <v>0</v>
      </c>
      <c r="M27" s="221">
        <f t="shared" si="17"/>
        <v>0</v>
      </c>
      <c r="N27" s="223">
        <f t="shared" si="17"/>
        <v>0</v>
      </c>
      <c r="O27" s="221">
        <f t="shared" si="17"/>
        <v>176049</v>
      </c>
    </row>
    <row r="28" spans="2:18" x14ac:dyDescent="0.25">
      <c r="B28" s="1166" t="s">
        <v>156</v>
      </c>
      <c r="C28" s="1166"/>
      <c r="D28" s="1166"/>
      <c r="E28" s="1166"/>
      <c r="F28" s="1166"/>
      <c r="G28" s="1166"/>
      <c r="H28" s="1166"/>
      <c r="I28" s="1166"/>
      <c r="J28" s="1166"/>
      <c r="K28" s="1166"/>
      <c r="L28" s="1166"/>
      <c r="M28" s="1166"/>
      <c r="N28" s="1166"/>
      <c r="O28" s="1166"/>
    </row>
    <row r="30" spans="2:18" x14ac:dyDescent="0.25">
      <c r="B30" s="34" t="s">
        <v>9</v>
      </c>
    </row>
    <row r="31" spans="2:18" x14ac:dyDescent="0.25">
      <c r="B31" s="1164" t="s">
        <v>51</v>
      </c>
      <c r="C31" s="1164"/>
      <c r="D31" s="1164"/>
      <c r="E31" s="1164"/>
      <c r="F31" s="1164"/>
      <c r="G31" s="1164"/>
      <c r="H31" s="1164"/>
      <c r="I31" s="1164"/>
      <c r="J31" s="1164"/>
      <c r="K31" s="1164"/>
      <c r="L31" s="1164"/>
      <c r="M31" s="1164"/>
      <c r="N31" s="1164"/>
      <c r="O31" s="1164"/>
    </row>
    <row r="32" spans="2:18" x14ac:dyDescent="0.25">
      <c r="B32" s="1164" t="s">
        <v>44</v>
      </c>
      <c r="C32" s="1164"/>
      <c r="D32" s="1164"/>
      <c r="E32" s="1164"/>
      <c r="F32" s="1164"/>
      <c r="G32" s="1164"/>
      <c r="H32" s="1164"/>
      <c r="I32" s="1164"/>
      <c r="J32" s="1164"/>
      <c r="K32" s="1164"/>
      <c r="L32" s="1164"/>
      <c r="M32" s="1164"/>
      <c r="N32" s="1164"/>
      <c r="O32" s="1164"/>
    </row>
    <row r="33" spans="2:15" x14ac:dyDescent="0.25">
      <c r="B33" s="1164" t="s">
        <v>45</v>
      </c>
      <c r="C33" s="1164"/>
      <c r="D33" s="1164"/>
      <c r="E33" s="1164"/>
      <c r="F33" s="1164"/>
      <c r="G33" s="1164"/>
      <c r="H33" s="1164"/>
      <c r="I33" s="1164"/>
      <c r="J33" s="1164"/>
      <c r="K33" s="1164"/>
      <c r="L33" s="1164"/>
      <c r="M33" s="1164"/>
      <c r="N33" s="1164"/>
      <c r="O33" s="1164"/>
    </row>
    <row r="34" spans="2:15" x14ac:dyDescent="0.25">
      <c r="B34" s="1165" t="s">
        <v>576</v>
      </c>
      <c r="C34" s="1165"/>
      <c r="D34" s="1165"/>
      <c r="E34" s="1165"/>
      <c r="F34" s="1165"/>
      <c r="G34" s="1165"/>
      <c r="H34" s="1165"/>
      <c r="I34" s="1165"/>
      <c r="J34" s="1165"/>
      <c r="K34" s="1165"/>
      <c r="L34" s="1165"/>
      <c r="M34" s="1165"/>
      <c r="N34" s="1165"/>
      <c r="O34" s="1165"/>
    </row>
    <row r="35" spans="2:15" x14ac:dyDescent="0.25">
      <c r="B35" s="933"/>
      <c r="C35" s="204"/>
      <c r="D35" s="204"/>
      <c r="E35" s="204"/>
      <c r="F35" s="204"/>
      <c r="G35" s="204"/>
      <c r="H35" s="204"/>
      <c r="I35" s="204"/>
      <c r="J35" s="204"/>
      <c r="K35" s="204"/>
      <c r="L35" s="204"/>
      <c r="M35" s="204"/>
      <c r="N35" s="204"/>
      <c r="O35" s="204"/>
    </row>
    <row r="36" spans="2:15" ht="22.5" customHeight="1" x14ac:dyDescent="0.25">
      <c r="B36" s="978" t="s">
        <v>46</v>
      </c>
      <c r="C36" s="728" t="s">
        <v>172</v>
      </c>
      <c r="D36" s="728" t="s">
        <v>173</v>
      </c>
      <c r="E36" s="728" t="s">
        <v>174</v>
      </c>
      <c r="F36" s="728" t="s">
        <v>175</v>
      </c>
      <c r="G36" s="728" t="s">
        <v>176</v>
      </c>
      <c r="H36" s="728" t="s">
        <v>177</v>
      </c>
      <c r="I36" s="728" t="s">
        <v>178</v>
      </c>
      <c r="J36" s="728" t="s">
        <v>179</v>
      </c>
      <c r="K36" s="728" t="s">
        <v>180</v>
      </c>
      <c r="L36" s="728" t="s">
        <v>181</v>
      </c>
      <c r="M36" s="728" t="s">
        <v>182</v>
      </c>
      <c r="N36" s="728" t="s">
        <v>183</v>
      </c>
      <c r="O36" s="225" t="s">
        <v>34</v>
      </c>
    </row>
    <row r="37" spans="2:15" x14ac:dyDescent="0.25">
      <c r="B37" s="977" t="s">
        <v>148</v>
      </c>
      <c r="C37" s="221">
        <f t="shared" ref="C37:J37" si="18">+C38+C39+C40</f>
        <v>190760</v>
      </c>
      <c r="D37" s="224">
        <f t="shared" si="18"/>
        <v>172675</v>
      </c>
      <c r="E37" s="221">
        <f t="shared" si="18"/>
        <v>170731</v>
      </c>
      <c r="F37" s="221">
        <f t="shared" si="18"/>
        <v>180251</v>
      </c>
      <c r="G37" s="222">
        <f t="shared" si="18"/>
        <v>183801</v>
      </c>
      <c r="H37" s="223">
        <f t="shared" si="18"/>
        <v>172133</v>
      </c>
      <c r="I37" s="224">
        <f t="shared" si="18"/>
        <v>181498</v>
      </c>
      <c r="J37" s="224">
        <f t="shared" si="18"/>
        <v>179659</v>
      </c>
      <c r="K37" s="224">
        <f t="shared" ref="K37:N37" si="19">+K38+K39+K40</f>
        <v>0</v>
      </c>
      <c r="L37" s="224">
        <f t="shared" si="19"/>
        <v>0</v>
      </c>
      <c r="M37" s="221">
        <f t="shared" si="19"/>
        <v>0</v>
      </c>
      <c r="N37" s="222">
        <f t="shared" si="19"/>
        <v>0</v>
      </c>
      <c r="O37" s="221">
        <f t="shared" ref="O37:O48" si="20">SUM(C37:N37)</f>
        <v>1431508</v>
      </c>
    </row>
    <row r="38" spans="2:15" x14ac:dyDescent="0.25">
      <c r="B38" s="971" t="s">
        <v>48</v>
      </c>
      <c r="C38" s="972">
        <v>130001</v>
      </c>
      <c r="D38" s="799">
        <f>116755</f>
        <v>116755</v>
      </c>
      <c r="E38" s="35">
        <v>118377</v>
      </c>
      <c r="F38" s="35">
        <v>123471</v>
      </c>
      <c r="G38" s="132">
        <v>127024</v>
      </c>
      <c r="H38" s="45">
        <v>116275</v>
      </c>
      <c r="I38" s="799">
        <v>121103</v>
      </c>
      <c r="J38" s="799">
        <v>121160</v>
      </c>
      <c r="K38" s="799"/>
      <c r="L38" s="35"/>
      <c r="M38" s="35"/>
      <c r="N38" s="132"/>
      <c r="O38" s="35">
        <f t="shared" si="20"/>
        <v>974166</v>
      </c>
    </row>
    <row r="39" spans="2:15" x14ac:dyDescent="0.25">
      <c r="B39" s="971" t="s">
        <v>49</v>
      </c>
      <c r="C39" s="972">
        <v>42692</v>
      </c>
      <c r="D39" s="799">
        <v>40697</v>
      </c>
      <c r="E39" s="35">
        <v>38384</v>
      </c>
      <c r="F39" s="35">
        <v>41721</v>
      </c>
      <c r="G39" s="132">
        <v>42140</v>
      </c>
      <c r="H39" s="45">
        <v>41979</v>
      </c>
      <c r="I39" s="799">
        <v>43830</v>
      </c>
      <c r="J39" s="799">
        <v>43229</v>
      </c>
      <c r="K39" s="799"/>
      <c r="L39" s="35"/>
      <c r="M39" s="35"/>
      <c r="N39" s="132"/>
      <c r="O39" s="35">
        <f t="shared" si="20"/>
        <v>334672</v>
      </c>
    </row>
    <row r="40" spans="2:15" x14ac:dyDescent="0.25">
      <c r="B40" s="971" t="s">
        <v>50</v>
      </c>
      <c r="C40" s="972">
        <v>18067</v>
      </c>
      <c r="D40" s="799">
        <v>15223</v>
      </c>
      <c r="E40" s="35">
        <v>13970</v>
      </c>
      <c r="F40" s="35">
        <v>15059</v>
      </c>
      <c r="G40" s="132">
        <v>14637</v>
      </c>
      <c r="H40" s="45">
        <v>13879</v>
      </c>
      <c r="I40" s="799">
        <v>16565</v>
      </c>
      <c r="J40" s="799">
        <v>15270</v>
      </c>
      <c r="K40" s="799"/>
      <c r="L40" s="35"/>
      <c r="M40" s="35"/>
      <c r="N40" s="132"/>
      <c r="O40" s="35">
        <f t="shared" si="20"/>
        <v>122670</v>
      </c>
    </row>
    <row r="41" spans="2:15" x14ac:dyDescent="0.25">
      <c r="B41" s="977" t="s">
        <v>36</v>
      </c>
      <c r="C41" s="221">
        <f t="shared" ref="C41:J41" si="21">+C42+C43+C44</f>
        <v>185431</v>
      </c>
      <c r="D41" s="224">
        <f>SUM(D42:D44)</f>
        <v>146387</v>
      </c>
      <c r="E41" s="221">
        <f t="shared" ref="E41:H41" si="22">+E42+E43+E44</f>
        <v>166413</v>
      </c>
      <c r="F41" s="221">
        <f t="shared" si="22"/>
        <v>160195</v>
      </c>
      <c r="G41" s="222">
        <f t="shared" si="22"/>
        <v>173765</v>
      </c>
      <c r="H41" s="223">
        <f t="shared" si="22"/>
        <v>156118</v>
      </c>
      <c r="I41" s="979">
        <f t="shared" si="21"/>
        <v>183547</v>
      </c>
      <c r="J41" s="224">
        <f t="shared" si="21"/>
        <v>163235</v>
      </c>
      <c r="K41" s="224">
        <f t="shared" ref="K41:N41" si="23">+K42+K43+K44</f>
        <v>0</v>
      </c>
      <c r="L41" s="224">
        <f t="shared" si="23"/>
        <v>0</v>
      </c>
      <c r="M41" s="221">
        <f t="shared" si="23"/>
        <v>0</v>
      </c>
      <c r="N41" s="222">
        <f t="shared" si="23"/>
        <v>0</v>
      </c>
      <c r="O41" s="221">
        <f t="shared" si="20"/>
        <v>1335091</v>
      </c>
    </row>
    <row r="42" spans="2:15" x14ac:dyDescent="0.25">
      <c r="B42" s="971" t="s">
        <v>48</v>
      </c>
      <c r="C42" s="973">
        <v>129172</v>
      </c>
      <c r="D42" s="799">
        <v>105955</v>
      </c>
      <c r="E42" s="35">
        <v>116690</v>
      </c>
      <c r="F42" s="35">
        <v>111449</v>
      </c>
      <c r="G42" s="132">
        <v>121268</v>
      </c>
      <c r="H42" s="45">
        <v>110187</v>
      </c>
      <c r="I42" s="980">
        <v>128738</v>
      </c>
      <c r="J42" s="799">
        <v>114947</v>
      </c>
      <c r="K42" s="799"/>
      <c r="L42" s="35"/>
      <c r="M42" s="35"/>
      <c r="N42" s="132"/>
      <c r="O42" s="35">
        <f t="shared" si="20"/>
        <v>938406</v>
      </c>
    </row>
    <row r="43" spans="2:15" x14ac:dyDescent="0.25">
      <c r="B43" s="971" t="s">
        <v>49</v>
      </c>
      <c r="C43" s="973">
        <v>46657</v>
      </c>
      <c r="D43" s="799">
        <v>34235</v>
      </c>
      <c r="E43" s="35">
        <v>39242</v>
      </c>
      <c r="F43" s="35">
        <v>41380</v>
      </c>
      <c r="G43" s="132">
        <v>42684</v>
      </c>
      <c r="H43" s="45">
        <v>38645</v>
      </c>
      <c r="I43" s="980">
        <v>45881</v>
      </c>
      <c r="J43" s="799">
        <v>39250</v>
      </c>
      <c r="K43" s="799"/>
      <c r="L43" s="35"/>
      <c r="M43" s="35"/>
      <c r="N43" s="132"/>
      <c r="O43" s="35">
        <f t="shared" si="20"/>
        <v>327974</v>
      </c>
    </row>
    <row r="44" spans="2:15" x14ac:dyDescent="0.25">
      <c r="B44" s="971" t="s">
        <v>50</v>
      </c>
      <c r="C44" s="973">
        <v>9602</v>
      </c>
      <c r="D44" s="799">
        <v>6197</v>
      </c>
      <c r="E44" s="35">
        <v>10481</v>
      </c>
      <c r="F44" s="35">
        <v>7366</v>
      </c>
      <c r="G44" s="132">
        <v>9813</v>
      </c>
      <c r="H44" s="45">
        <v>7286</v>
      </c>
      <c r="I44" s="980">
        <v>8928</v>
      </c>
      <c r="J44" s="799">
        <v>9038</v>
      </c>
      <c r="K44" s="799"/>
      <c r="L44" s="35"/>
      <c r="M44" s="35"/>
      <c r="N44" s="132"/>
      <c r="O44" s="35">
        <f t="shared" si="20"/>
        <v>68711</v>
      </c>
    </row>
    <row r="45" spans="2:15" x14ac:dyDescent="0.25">
      <c r="B45" s="977" t="s">
        <v>147</v>
      </c>
      <c r="C45" s="221">
        <f t="shared" ref="C45:J45" si="24">+C46+C47+C48</f>
        <v>56297</v>
      </c>
      <c r="D45" s="224">
        <f>SUM(D46:D48)</f>
        <v>50334</v>
      </c>
      <c r="E45" s="221">
        <f t="shared" ref="E45:H45" si="25">+E46+E47+E48</f>
        <v>54410</v>
      </c>
      <c r="F45" s="221">
        <f t="shared" si="25"/>
        <v>53260</v>
      </c>
      <c r="G45" s="222">
        <f t="shared" si="25"/>
        <v>51171</v>
      </c>
      <c r="H45" s="223">
        <f t="shared" si="25"/>
        <v>50920</v>
      </c>
      <c r="I45" s="224">
        <f t="shared" si="24"/>
        <v>53683</v>
      </c>
      <c r="J45" s="224">
        <f t="shared" si="24"/>
        <v>45863</v>
      </c>
      <c r="K45" s="224">
        <f t="shared" ref="K45:N45" si="26">+K46+K47+K48</f>
        <v>0</v>
      </c>
      <c r="L45" s="224">
        <f t="shared" si="26"/>
        <v>0</v>
      </c>
      <c r="M45" s="221">
        <f t="shared" si="26"/>
        <v>0</v>
      </c>
      <c r="N45" s="222">
        <f t="shared" si="26"/>
        <v>0</v>
      </c>
      <c r="O45" s="221">
        <f t="shared" si="20"/>
        <v>415938</v>
      </c>
    </row>
    <row r="46" spans="2:15" x14ac:dyDescent="0.25">
      <c r="B46" s="971" t="s">
        <v>48</v>
      </c>
      <c r="C46" s="972">
        <v>41908</v>
      </c>
      <c r="D46" s="799">
        <v>37840</v>
      </c>
      <c r="E46" s="35">
        <v>40100</v>
      </c>
      <c r="F46" s="35">
        <v>39914</v>
      </c>
      <c r="G46" s="132">
        <v>38897</v>
      </c>
      <c r="H46" s="45">
        <v>38216</v>
      </c>
      <c r="I46" s="799">
        <v>40513</v>
      </c>
      <c r="J46" s="799">
        <v>34489</v>
      </c>
      <c r="K46" s="799"/>
      <c r="L46" s="35"/>
      <c r="M46" s="35"/>
      <c r="N46" s="132"/>
      <c r="O46" s="35">
        <f t="shared" si="20"/>
        <v>311877</v>
      </c>
    </row>
    <row r="47" spans="2:15" x14ac:dyDescent="0.25">
      <c r="B47" s="971" t="s">
        <v>49</v>
      </c>
      <c r="C47" s="972">
        <v>12516</v>
      </c>
      <c r="D47" s="799">
        <v>11030</v>
      </c>
      <c r="E47" s="35">
        <v>12376</v>
      </c>
      <c r="F47" s="35">
        <v>11807</v>
      </c>
      <c r="G47" s="132">
        <v>10991</v>
      </c>
      <c r="H47" s="45">
        <v>11037</v>
      </c>
      <c r="I47" s="799">
        <v>11365</v>
      </c>
      <c r="J47" s="799">
        <v>9272</v>
      </c>
      <c r="K47" s="799"/>
      <c r="L47" s="35"/>
      <c r="M47" s="35"/>
      <c r="N47" s="132"/>
      <c r="O47" s="35">
        <f t="shared" si="20"/>
        <v>90394</v>
      </c>
    </row>
    <row r="48" spans="2:15" x14ac:dyDescent="0.25">
      <c r="B48" s="971" t="s">
        <v>50</v>
      </c>
      <c r="C48" s="972">
        <v>1873</v>
      </c>
      <c r="D48" s="799">
        <v>1464</v>
      </c>
      <c r="E48" s="35">
        <v>1934</v>
      </c>
      <c r="F48" s="35">
        <v>1539</v>
      </c>
      <c r="G48" s="132">
        <v>1283</v>
      </c>
      <c r="H48" s="45">
        <v>1667</v>
      </c>
      <c r="I48" s="799">
        <v>1805</v>
      </c>
      <c r="J48" s="799">
        <v>2102</v>
      </c>
      <c r="K48" s="799"/>
      <c r="L48" s="35"/>
      <c r="M48" s="35"/>
      <c r="N48" s="132"/>
      <c r="O48" s="35">
        <f t="shared" si="20"/>
        <v>13667</v>
      </c>
    </row>
    <row r="49" spans="2:15" x14ac:dyDescent="0.25">
      <c r="B49" s="977" t="s">
        <v>38</v>
      </c>
      <c r="C49" s="221">
        <f t="shared" ref="C49:J49" si="27">+C50+C51+C52</f>
        <v>432488</v>
      </c>
      <c r="D49" s="224">
        <f>SUM(D50:D52)</f>
        <v>369396</v>
      </c>
      <c r="E49" s="221">
        <f t="shared" ref="E49:H49" si="28">+E50+E51+E52</f>
        <v>391554</v>
      </c>
      <c r="F49" s="221">
        <f t="shared" si="28"/>
        <v>393706</v>
      </c>
      <c r="G49" s="222">
        <f t="shared" si="28"/>
        <v>408737</v>
      </c>
      <c r="H49" s="223">
        <f t="shared" si="28"/>
        <v>379171</v>
      </c>
      <c r="I49" s="224">
        <f t="shared" si="27"/>
        <v>418728</v>
      </c>
      <c r="J49" s="224">
        <f t="shared" si="27"/>
        <v>388757</v>
      </c>
      <c r="K49" s="224">
        <f t="shared" ref="K49:O49" si="29">+K50+K51+K52</f>
        <v>0</v>
      </c>
      <c r="L49" s="224">
        <f t="shared" si="29"/>
        <v>0</v>
      </c>
      <c r="M49" s="221">
        <f t="shared" si="29"/>
        <v>0</v>
      </c>
      <c r="N49" s="222">
        <f t="shared" si="29"/>
        <v>0</v>
      </c>
      <c r="O49" s="221">
        <f t="shared" si="29"/>
        <v>3182537</v>
      </c>
    </row>
    <row r="50" spans="2:15" x14ac:dyDescent="0.25">
      <c r="B50" s="970" t="s">
        <v>48</v>
      </c>
      <c r="C50" s="49">
        <f t="shared" ref="C50:J52" si="30">+C38+C42+C46</f>
        <v>301081</v>
      </c>
      <c r="D50" s="212">
        <f t="shared" si="30"/>
        <v>260550</v>
      </c>
      <c r="E50" s="49">
        <f t="shared" si="30"/>
        <v>275167</v>
      </c>
      <c r="F50" s="49">
        <f t="shared" si="30"/>
        <v>274834</v>
      </c>
      <c r="G50" s="133">
        <f t="shared" si="30"/>
        <v>287189</v>
      </c>
      <c r="H50" s="40">
        <f t="shared" si="30"/>
        <v>264678</v>
      </c>
      <c r="I50" s="212">
        <f t="shared" si="30"/>
        <v>290354</v>
      </c>
      <c r="J50" s="212">
        <f t="shared" si="30"/>
        <v>270596</v>
      </c>
      <c r="K50" s="212">
        <f t="shared" ref="K50:O52" si="31">+K38+K42+K46</f>
        <v>0</v>
      </c>
      <c r="L50" s="212">
        <f t="shared" si="31"/>
        <v>0</v>
      </c>
      <c r="M50" s="49">
        <f t="shared" si="31"/>
        <v>0</v>
      </c>
      <c r="N50" s="133">
        <f t="shared" si="31"/>
        <v>0</v>
      </c>
      <c r="O50" s="49">
        <f t="shared" si="31"/>
        <v>2224449</v>
      </c>
    </row>
    <row r="51" spans="2:15" x14ac:dyDescent="0.25">
      <c r="B51" s="970" t="s">
        <v>49</v>
      </c>
      <c r="C51" s="49">
        <f t="shared" si="30"/>
        <v>101865</v>
      </c>
      <c r="D51" s="212">
        <f>+D39+D43+D47</f>
        <v>85962</v>
      </c>
      <c r="E51" s="49">
        <f t="shared" si="30"/>
        <v>90002</v>
      </c>
      <c r="F51" s="49">
        <f t="shared" si="30"/>
        <v>94908</v>
      </c>
      <c r="G51" s="133">
        <f t="shared" si="30"/>
        <v>95815</v>
      </c>
      <c r="H51" s="40">
        <f t="shared" si="30"/>
        <v>91661</v>
      </c>
      <c r="I51" s="212">
        <f t="shared" si="30"/>
        <v>101076</v>
      </c>
      <c r="J51" s="212">
        <f t="shared" si="30"/>
        <v>91751</v>
      </c>
      <c r="K51" s="212">
        <f t="shared" si="31"/>
        <v>0</v>
      </c>
      <c r="L51" s="212">
        <f t="shared" si="31"/>
        <v>0</v>
      </c>
      <c r="M51" s="49">
        <f t="shared" si="31"/>
        <v>0</v>
      </c>
      <c r="N51" s="133">
        <f t="shared" si="31"/>
        <v>0</v>
      </c>
      <c r="O51" s="49">
        <f t="shared" si="31"/>
        <v>753040</v>
      </c>
    </row>
    <row r="52" spans="2:15" x14ac:dyDescent="0.25">
      <c r="B52" s="981" t="s">
        <v>50</v>
      </c>
      <c r="C52" s="49">
        <f t="shared" si="30"/>
        <v>29542</v>
      </c>
      <c r="D52" s="212">
        <f>+D40+D44+D48</f>
        <v>22884</v>
      </c>
      <c r="E52" s="1118">
        <f t="shared" si="30"/>
        <v>26385</v>
      </c>
      <c r="F52" s="1118">
        <f t="shared" si="30"/>
        <v>23964</v>
      </c>
      <c r="G52" s="1119">
        <f t="shared" si="30"/>
        <v>25733</v>
      </c>
      <c r="H52" s="1120">
        <f t="shared" si="30"/>
        <v>22832</v>
      </c>
      <c r="I52" s="1121">
        <f t="shared" si="30"/>
        <v>27298</v>
      </c>
      <c r="J52" s="1121">
        <f t="shared" si="30"/>
        <v>26410</v>
      </c>
      <c r="K52" s="51">
        <f t="shared" si="31"/>
        <v>0</v>
      </c>
      <c r="L52" s="51">
        <f t="shared" si="31"/>
        <v>0</v>
      </c>
      <c r="M52" s="50">
        <f t="shared" si="31"/>
        <v>0</v>
      </c>
      <c r="N52" s="55">
        <f t="shared" si="31"/>
        <v>0</v>
      </c>
      <c r="O52" s="50">
        <f t="shared" si="31"/>
        <v>205048</v>
      </c>
    </row>
    <row r="53" spans="2:15" x14ac:dyDescent="0.25">
      <c r="B53" s="970" t="s">
        <v>133</v>
      </c>
      <c r="C53" s="1122">
        <f>+C54+C55</f>
        <v>43346</v>
      </c>
      <c r="D53" s="48">
        <f>+D54+D55</f>
        <v>33711</v>
      </c>
      <c r="E53" s="1122">
        <f t="shared" ref="E53:J53" si="32">+E54+E55</f>
        <v>41230</v>
      </c>
      <c r="F53" s="1122">
        <f t="shared" si="32"/>
        <v>43039</v>
      </c>
      <c r="G53" s="47">
        <f t="shared" si="32"/>
        <v>39788</v>
      </c>
      <c r="H53" s="1122">
        <f t="shared" si="32"/>
        <v>39626</v>
      </c>
      <c r="I53" s="47">
        <f t="shared" si="32"/>
        <v>42359</v>
      </c>
      <c r="J53" s="47">
        <f t="shared" si="32"/>
        <v>35482</v>
      </c>
      <c r="K53" s="47">
        <f t="shared" ref="K53:O53" si="33">+K54+K55</f>
        <v>0</v>
      </c>
      <c r="L53" s="47">
        <f t="shared" si="33"/>
        <v>0</v>
      </c>
      <c r="M53" s="46">
        <f t="shared" si="33"/>
        <v>0</v>
      </c>
      <c r="N53" s="47">
        <f t="shared" si="33"/>
        <v>0</v>
      </c>
      <c r="O53" s="46">
        <f t="shared" si="33"/>
        <v>318581</v>
      </c>
    </row>
    <row r="54" spans="2:15" x14ac:dyDescent="0.25">
      <c r="B54" s="971" t="s">
        <v>96</v>
      </c>
      <c r="C54" s="973">
        <v>32981</v>
      </c>
      <c r="D54" s="799">
        <v>26927</v>
      </c>
      <c r="E54" s="35">
        <v>32250</v>
      </c>
      <c r="F54" s="35">
        <v>33198</v>
      </c>
      <c r="G54" s="132">
        <v>30432</v>
      </c>
      <c r="H54" s="35">
        <v>30573</v>
      </c>
      <c r="I54" s="132">
        <v>32035</v>
      </c>
      <c r="J54" s="35">
        <v>26358</v>
      </c>
      <c r="K54" s="132"/>
      <c r="L54" s="36"/>
      <c r="M54" s="35"/>
      <c r="N54" s="132"/>
      <c r="O54" s="49">
        <f t="shared" ref="O54:O55" si="34">SUM(C54:N54)</f>
        <v>244754</v>
      </c>
    </row>
    <row r="55" spans="2:15" x14ac:dyDescent="0.25">
      <c r="B55" s="971" t="s">
        <v>116</v>
      </c>
      <c r="C55" s="973">
        <f>9220+468+677</f>
        <v>10365</v>
      </c>
      <c r="D55" s="799">
        <f>6365+364+55</f>
        <v>6784</v>
      </c>
      <c r="E55" s="35">
        <f>7810+498+672</f>
        <v>8980</v>
      </c>
      <c r="F55" s="35">
        <v>9841</v>
      </c>
      <c r="G55" s="1123">
        <v>9356</v>
      </c>
      <c r="H55" s="35">
        <v>9053</v>
      </c>
      <c r="I55" s="1123">
        <v>10324</v>
      </c>
      <c r="J55" s="35">
        <v>9124</v>
      </c>
      <c r="K55" s="56"/>
      <c r="L55" s="37"/>
      <c r="M55" s="35"/>
      <c r="N55" s="132"/>
      <c r="O55" s="50">
        <f t="shared" si="34"/>
        <v>73827</v>
      </c>
    </row>
    <row r="56" spans="2:15" ht="19.5" customHeight="1" thickBot="1" x14ac:dyDescent="0.3">
      <c r="B56" s="982" t="s">
        <v>39</v>
      </c>
      <c r="C56" s="1124">
        <f t="shared" ref="C56:J56" si="35">+C53+C49</f>
        <v>475834</v>
      </c>
      <c r="D56" s="1125">
        <f t="shared" si="35"/>
        <v>403107</v>
      </c>
      <c r="E56" s="1124">
        <f t="shared" si="35"/>
        <v>432784</v>
      </c>
      <c r="F56" s="1124">
        <f t="shared" si="35"/>
        <v>436745</v>
      </c>
      <c r="G56" s="1126">
        <f t="shared" si="35"/>
        <v>448525</v>
      </c>
      <c r="H56" s="983">
        <f t="shared" si="35"/>
        <v>418797</v>
      </c>
      <c r="I56" s="1125">
        <f t="shared" si="35"/>
        <v>461087</v>
      </c>
      <c r="J56" s="1125">
        <f t="shared" si="35"/>
        <v>424239</v>
      </c>
      <c r="K56" s="54">
        <f t="shared" ref="K56:O56" si="36">+K53+K49</f>
        <v>0</v>
      </c>
      <c r="L56" s="54">
        <f t="shared" si="36"/>
        <v>0</v>
      </c>
      <c r="M56" s="52">
        <f t="shared" si="36"/>
        <v>0</v>
      </c>
      <c r="N56" s="53">
        <f t="shared" si="36"/>
        <v>0</v>
      </c>
      <c r="O56" s="52">
        <f t="shared" si="36"/>
        <v>3501118</v>
      </c>
    </row>
    <row r="57" spans="2:15" ht="15.75" thickTop="1" x14ac:dyDescent="0.25">
      <c r="B57" s="1167" t="s">
        <v>156</v>
      </c>
      <c r="C57" s="1167"/>
      <c r="D57" s="1167"/>
      <c r="E57" s="1167"/>
      <c r="F57" s="1167"/>
      <c r="G57" s="1167"/>
      <c r="H57" s="1167"/>
      <c r="I57" s="1167"/>
      <c r="J57" s="1167"/>
      <c r="K57" s="1167"/>
      <c r="L57" s="1167"/>
      <c r="M57" s="1167"/>
      <c r="N57" s="1167"/>
      <c r="O57" s="1167"/>
    </row>
    <row r="58" spans="2:15" x14ac:dyDescent="0.25">
      <c r="B58" s="1166" t="s">
        <v>952</v>
      </c>
      <c r="C58" s="1166"/>
      <c r="D58" s="1166"/>
      <c r="E58" s="1166"/>
      <c r="F58" s="1166"/>
      <c r="G58" s="1166"/>
      <c r="H58" s="1166"/>
      <c r="I58" s="1166"/>
      <c r="J58" s="1166"/>
      <c r="K58" s="1166"/>
      <c r="L58" s="1166"/>
      <c r="M58" s="1166"/>
      <c r="N58" s="1166"/>
      <c r="O58" s="1166"/>
    </row>
    <row r="60" spans="2:15" x14ac:dyDescent="0.25">
      <c r="B60" s="1164" t="s">
        <v>52</v>
      </c>
      <c r="C60" s="1164"/>
      <c r="D60" s="1164"/>
      <c r="E60" s="1164"/>
      <c r="F60" s="1164"/>
      <c r="G60" s="1164"/>
      <c r="H60" s="1164"/>
      <c r="I60" s="1164"/>
      <c r="J60" s="1164"/>
      <c r="K60" s="1164"/>
      <c r="L60" s="1164"/>
      <c r="M60" s="1164"/>
      <c r="N60" s="1164"/>
      <c r="O60" s="1164"/>
    </row>
    <row r="61" spans="2:15" x14ac:dyDescent="0.25">
      <c r="B61" s="1164" t="s">
        <v>44</v>
      </c>
      <c r="C61" s="1164"/>
      <c r="D61" s="1164"/>
      <c r="E61" s="1164"/>
      <c r="F61" s="1164"/>
      <c r="G61" s="1164"/>
      <c r="H61" s="1164"/>
      <c r="I61" s="1164"/>
      <c r="J61" s="1164"/>
      <c r="K61" s="1164"/>
      <c r="L61" s="1164"/>
      <c r="M61" s="1164"/>
      <c r="N61" s="1164"/>
      <c r="O61" s="1164"/>
    </row>
    <row r="62" spans="2:15" x14ac:dyDescent="0.25">
      <c r="B62" s="1164" t="s">
        <v>45</v>
      </c>
      <c r="C62" s="1164"/>
      <c r="D62" s="1164"/>
      <c r="E62" s="1164"/>
      <c r="F62" s="1164"/>
      <c r="G62" s="1164"/>
      <c r="H62" s="1164"/>
      <c r="I62" s="1164"/>
      <c r="J62" s="1164"/>
      <c r="K62" s="1164"/>
      <c r="L62" s="1164"/>
      <c r="M62" s="1164"/>
      <c r="N62" s="1164"/>
      <c r="O62" s="1164"/>
    </row>
    <row r="63" spans="2:15" x14ac:dyDescent="0.25">
      <c r="B63" s="1164" t="s">
        <v>576</v>
      </c>
      <c r="C63" s="1164"/>
      <c r="D63" s="1164"/>
      <c r="E63" s="1164"/>
      <c r="F63" s="1164"/>
      <c r="G63" s="1164"/>
      <c r="H63" s="1164"/>
      <c r="I63" s="1164"/>
      <c r="J63" s="1164"/>
      <c r="K63" s="1164"/>
      <c r="L63" s="1164"/>
      <c r="M63" s="1164"/>
      <c r="N63" s="1164"/>
      <c r="O63" s="1164"/>
    </row>
    <row r="64" spans="2:15" x14ac:dyDescent="0.25">
      <c r="B64" s="1168" t="s">
        <v>43</v>
      </c>
      <c r="C64" s="1168"/>
      <c r="D64" s="1168"/>
      <c r="E64" s="1168"/>
      <c r="F64" s="1168"/>
      <c r="G64" s="1168"/>
      <c r="H64" s="1168"/>
      <c r="I64" s="1168"/>
      <c r="J64" s="1168"/>
      <c r="K64" s="1168"/>
      <c r="L64" s="1168"/>
      <c r="M64" s="1168"/>
      <c r="N64" s="1168"/>
      <c r="O64" s="1168"/>
    </row>
    <row r="65" spans="2:15" ht="24" customHeight="1" x14ac:dyDescent="0.25">
      <c r="B65" s="978" t="s">
        <v>46</v>
      </c>
      <c r="C65" s="728" t="s">
        <v>913</v>
      </c>
      <c r="D65" s="728" t="s">
        <v>914</v>
      </c>
      <c r="E65" s="728" t="s">
        <v>915</v>
      </c>
      <c r="F65" s="728" t="s">
        <v>916</v>
      </c>
      <c r="G65" s="728" t="s">
        <v>176</v>
      </c>
      <c r="H65" s="728" t="s">
        <v>177</v>
      </c>
      <c r="I65" s="728" t="s">
        <v>178</v>
      </c>
      <c r="J65" s="728" t="s">
        <v>179</v>
      </c>
      <c r="K65" s="728" t="s">
        <v>180</v>
      </c>
      <c r="L65" s="728" t="s">
        <v>181</v>
      </c>
      <c r="M65" s="728" t="s">
        <v>182</v>
      </c>
      <c r="N65" s="728" t="s">
        <v>183</v>
      </c>
      <c r="O65" s="225" t="s">
        <v>34</v>
      </c>
    </row>
    <row r="66" spans="2:15" x14ac:dyDescent="0.25">
      <c r="B66" s="977" t="s">
        <v>148</v>
      </c>
      <c r="C66" s="234">
        <f t="shared" ref="C66:J66" si="37">+C67+C68+C69</f>
        <v>3156995</v>
      </c>
      <c r="D66" s="235">
        <f t="shared" si="37"/>
        <v>2888886</v>
      </c>
      <c r="E66" s="234">
        <f t="shared" si="37"/>
        <v>2841516</v>
      </c>
      <c r="F66" s="234">
        <f t="shared" si="37"/>
        <v>3054272</v>
      </c>
      <c r="G66" s="236">
        <f t="shared" si="37"/>
        <v>3096138</v>
      </c>
      <c r="H66" s="234">
        <f t="shared" si="37"/>
        <v>2942499</v>
      </c>
      <c r="I66" s="234">
        <f t="shared" si="37"/>
        <v>3108813</v>
      </c>
      <c r="J66" s="234">
        <f t="shared" si="37"/>
        <v>3095847</v>
      </c>
      <c r="K66" s="234">
        <f t="shared" ref="K66:O66" si="38">+K67+K68+K69</f>
        <v>0</v>
      </c>
      <c r="L66" s="234">
        <f t="shared" si="38"/>
        <v>0</v>
      </c>
      <c r="M66" s="234">
        <f t="shared" si="38"/>
        <v>0</v>
      </c>
      <c r="N66" s="234">
        <f t="shared" si="38"/>
        <v>0</v>
      </c>
      <c r="O66" s="234">
        <f t="shared" si="38"/>
        <v>24184966</v>
      </c>
    </row>
    <row r="67" spans="2:15" x14ac:dyDescent="0.25">
      <c r="B67" s="971" t="s">
        <v>48</v>
      </c>
      <c r="C67" s="984">
        <v>2038892</v>
      </c>
      <c r="D67" s="229">
        <v>1833610</v>
      </c>
      <c r="E67" s="38">
        <v>1875787</v>
      </c>
      <c r="F67" s="38">
        <v>1969573</v>
      </c>
      <c r="G67" s="230">
        <v>2038810</v>
      </c>
      <c r="H67" s="38">
        <v>1893378</v>
      </c>
      <c r="I67" s="38">
        <v>1979561</v>
      </c>
      <c r="J67" s="38">
        <v>1977112</v>
      </c>
      <c r="K67" s="38"/>
      <c r="L67" s="229"/>
      <c r="M67" s="38"/>
      <c r="N67" s="38"/>
      <c r="O67" s="38">
        <f>SUM(C67:N67)</f>
        <v>15606723</v>
      </c>
    </row>
    <row r="68" spans="2:15" x14ac:dyDescent="0.25">
      <c r="B68" s="971" t="s">
        <v>49</v>
      </c>
      <c r="C68" s="984">
        <v>714289</v>
      </c>
      <c r="D68" s="229">
        <v>686655</v>
      </c>
      <c r="E68" s="38">
        <v>642322</v>
      </c>
      <c r="F68" s="38">
        <v>724122</v>
      </c>
      <c r="G68" s="230">
        <v>723943</v>
      </c>
      <c r="H68" s="38">
        <v>735605</v>
      </c>
      <c r="I68" s="38">
        <v>755010</v>
      </c>
      <c r="J68" s="38">
        <v>761003</v>
      </c>
      <c r="K68" s="38"/>
      <c r="L68" s="229"/>
      <c r="M68" s="38"/>
      <c r="N68" s="38"/>
      <c r="O68" s="38">
        <f>SUM(C68:N68)</f>
        <v>5742949</v>
      </c>
    </row>
    <row r="69" spans="2:15" x14ac:dyDescent="0.25">
      <c r="B69" s="975" t="s">
        <v>50</v>
      </c>
      <c r="C69" s="985">
        <v>403814</v>
      </c>
      <c r="D69" s="227">
        <v>368621</v>
      </c>
      <c r="E69" s="232">
        <v>323407</v>
      </c>
      <c r="F69" s="232">
        <v>360577</v>
      </c>
      <c r="G69" s="233">
        <v>333385</v>
      </c>
      <c r="H69" s="232">
        <v>313516</v>
      </c>
      <c r="I69" s="232">
        <v>374242</v>
      </c>
      <c r="J69" s="232">
        <v>357732</v>
      </c>
      <c r="K69" s="232"/>
      <c r="L69" s="227"/>
      <c r="M69" s="232"/>
      <c r="N69" s="232"/>
      <c r="O69" s="232">
        <f>SUM(C69:N69)</f>
        <v>2835294</v>
      </c>
    </row>
    <row r="70" spans="2:15" x14ac:dyDescent="0.25">
      <c r="B70" s="986" t="s">
        <v>36</v>
      </c>
      <c r="C70" s="231">
        <f>SUM(C71:C73)</f>
        <v>3045612.9999999995</v>
      </c>
      <c r="D70" s="231">
        <f>SUM(D71:D73)</f>
        <v>2406156</v>
      </c>
      <c r="E70" s="226">
        <f t="shared" ref="E70:J70" si="39">+E71+E72+E73</f>
        <v>2764625</v>
      </c>
      <c r="F70" s="226">
        <f t="shared" si="39"/>
        <v>2717843.2659999998</v>
      </c>
      <c r="G70" s="228">
        <f t="shared" si="39"/>
        <v>2856948.0039999997</v>
      </c>
      <c r="H70" s="226">
        <f t="shared" si="39"/>
        <v>2674587.8316391604</v>
      </c>
      <c r="I70" s="226">
        <f t="shared" si="39"/>
        <v>3042243.8713068804</v>
      </c>
      <c r="J70" s="226">
        <f t="shared" si="39"/>
        <v>2795471.4486970496</v>
      </c>
      <c r="K70" s="226">
        <f t="shared" ref="K70:N70" si="40">+K71+K72+K73</f>
        <v>0</v>
      </c>
      <c r="L70" s="226">
        <f t="shared" si="40"/>
        <v>0</v>
      </c>
      <c r="M70" s="226">
        <f t="shared" si="40"/>
        <v>0</v>
      </c>
      <c r="N70" s="226">
        <f t="shared" si="40"/>
        <v>0</v>
      </c>
      <c r="O70" s="226">
        <f>SUM(O71:O73)</f>
        <v>22303488.421643093</v>
      </c>
    </row>
    <row r="71" spans="2:15" x14ac:dyDescent="0.25">
      <c r="B71" s="971" t="s">
        <v>48</v>
      </c>
      <c r="C71" s="984">
        <v>2044137.0235098451</v>
      </c>
      <c r="D71" s="229">
        <v>1689571</v>
      </c>
      <c r="E71" s="38">
        <v>1864258</v>
      </c>
      <c r="F71" s="38">
        <v>1824555.2026198092</v>
      </c>
      <c r="G71" s="230">
        <v>1918065.8938894297</v>
      </c>
      <c r="H71" s="38">
        <v>1821105.4199028159</v>
      </c>
      <c r="I71" s="38">
        <v>2061271.1462962527</v>
      </c>
      <c r="J71" s="38">
        <v>1900911.6386507819</v>
      </c>
      <c r="K71" s="38"/>
      <c r="L71" s="229"/>
      <c r="M71" s="38"/>
      <c r="N71" s="38"/>
      <c r="O71" s="38">
        <f>SUM(C71:N71)</f>
        <v>15123875.324868936</v>
      </c>
    </row>
    <row r="72" spans="2:15" x14ac:dyDescent="0.25">
      <c r="B72" s="971" t="s">
        <v>49</v>
      </c>
      <c r="C72" s="984">
        <v>789389.21911327564</v>
      </c>
      <c r="D72" s="229">
        <v>579752</v>
      </c>
      <c r="E72" s="38">
        <v>676693</v>
      </c>
      <c r="F72" s="38">
        <v>728634.69644623261</v>
      </c>
      <c r="G72" s="230">
        <v>725221.28790506208</v>
      </c>
      <c r="H72" s="38">
        <v>695419.77123477485</v>
      </c>
      <c r="I72" s="38">
        <v>781339.18662482454</v>
      </c>
      <c r="J72" s="38">
        <v>687085.84214663075</v>
      </c>
      <c r="K72" s="38"/>
      <c r="L72" s="229"/>
      <c r="M72" s="38"/>
      <c r="N72" s="38"/>
      <c r="O72" s="38">
        <f>SUM(C72:N72)</f>
        <v>5663535.0034707999</v>
      </c>
    </row>
    <row r="73" spans="2:15" x14ac:dyDescent="0.25">
      <c r="B73" s="971" t="s">
        <v>50</v>
      </c>
      <c r="C73" s="984">
        <v>212086.75737687905</v>
      </c>
      <c r="D73" s="229">
        <v>136833</v>
      </c>
      <c r="E73" s="38">
        <v>223674</v>
      </c>
      <c r="F73" s="38">
        <v>164653.3669339582</v>
      </c>
      <c r="G73" s="230">
        <v>213660.82220550836</v>
      </c>
      <c r="H73" s="38">
        <v>158062.64050156932</v>
      </c>
      <c r="I73" s="38">
        <v>199633.53838580297</v>
      </c>
      <c r="J73" s="38">
        <v>207473.96789963689</v>
      </c>
      <c r="K73" s="38"/>
      <c r="L73" s="229"/>
      <c r="M73" s="38"/>
      <c r="N73" s="38"/>
      <c r="O73" s="38">
        <f>SUM(C73:N73)</f>
        <v>1516078.0933033545</v>
      </c>
    </row>
    <row r="74" spans="2:15" x14ac:dyDescent="0.25">
      <c r="B74" s="986" t="s">
        <v>147</v>
      </c>
      <c r="C74" s="231">
        <f>SUM(C75:C77)</f>
        <v>743338.06599999999</v>
      </c>
      <c r="D74" s="231">
        <f>SUM(D75:D77)</f>
        <v>665167</v>
      </c>
      <c r="E74" s="226">
        <f t="shared" ref="E74:J74" si="41">+E75+E76+E77</f>
        <v>726469</v>
      </c>
      <c r="F74" s="226">
        <f t="shared" si="41"/>
        <v>718147.11400000006</v>
      </c>
      <c r="G74" s="228">
        <f t="shared" si="41"/>
        <v>684635.7159999999</v>
      </c>
      <c r="H74" s="226">
        <f t="shared" si="41"/>
        <v>689508.04299999995</v>
      </c>
      <c r="I74" s="226">
        <f t="shared" si="41"/>
        <v>729854.81300000008</v>
      </c>
      <c r="J74" s="226">
        <f t="shared" si="41"/>
        <v>632094.24199999997</v>
      </c>
      <c r="K74" s="226">
        <f t="shared" ref="K74:N74" si="42">+K75+K76+K77</f>
        <v>0</v>
      </c>
      <c r="L74" s="226">
        <f t="shared" si="42"/>
        <v>0</v>
      </c>
      <c r="M74" s="226">
        <f t="shared" si="42"/>
        <v>0</v>
      </c>
      <c r="N74" s="226">
        <f t="shared" si="42"/>
        <v>0</v>
      </c>
      <c r="O74" s="226">
        <f>SUM(O75:O77)</f>
        <v>5589213.9940000009</v>
      </c>
    </row>
    <row r="75" spans="2:15" x14ac:dyDescent="0.25">
      <c r="B75" s="971" t="s">
        <v>48</v>
      </c>
      <c r="C75" s="984">
        <v>547674.36100000003</v>
      </c>
      <c r="D75" s="229">
        <v>499418</v>
      </c>
      <c r="E75" s="38">
        <v>519996</v>
      </c>
      <c r="F75" s="38">
        <v>533436.64</v>
      </c>
      <c r="G75" s="230">
        <v>514703.40700000001</v>
      </c>
      <c r="H75" s="38">
        <v>514420.56099999999</v>
      </c>
      <c r="I75" s="38">
        <v>552379.96299999999</v>
      </c>
      <c r="J75" s="38">
        <v>471569.33999999997</v>
      </c>
      <c r="K75" s="38"/>
      <c r="L75" s="229"/>
      <c r="M75" s="38"/>
      <c r="N75" s="38"/>
      <c r="O75" s="38">
        <f>SUM(C75:N75)</f>
        <v>4153598.2720000003</v>
      </c>
    </row>
    <row r="76" spans="2:15" x14ac:dyDescent="0.25">
      <c r="B76" s="971" t="s">
        <v>49</v>
      </c>
      <c r="C76" s="984">
        <v>167334.394</v>
      </c>
      <c r="D76" s="229">
        <v>143657</v>
      </c>
      <c r="E76" s="38">
        <v>174990</v>
      </c>
      <c r="F76" s="38">
        <v>162677.42700000003</v>
      </c>
      <c r="G76" s="230">
        <v>151936.283</v>
      </c>
      <c r="H76" s="38">
        <v>150373.492</v>
      </c>
      <c r="I76" s="38">
        <v>150254.91</v>
      </c>
      <c r="J76" s="38">
        <v>127732.442</v>
      </c>
      <c r="K76" s="38"/>
      <c r="L76" s="229"/>
      <c r="M76" s="38"/>
      <c r="N76" s="38"/>
      <c r="O76" s="38">
        <f>SUM(C76:N76)</f>
        <v>1228955.9480000001</v>
      </c>
    </row>
    <row r="77" spans="2:15" x14ac:dyDescent="0.25">
      <c r="B77" s="971" t="s">
        <v>50</v>
      </c>
      <c r="C77" s="984">
        <v>28329.311000000002</v>
      </c>
      <c r="D77" s="229">
        <v>22092</v>
      </c>
      <c r="E77" s="38">
        <v>31483</v>
      </c>
      <c r="F77" s="38">
        <v>22033.046999999999</v>
      </c>
      <c r="G77" s="230">
        <v>17996.026000000002</v>
      </c>
      <c r="H77" s="38">
        <v>24713.989999999998</v>
      </c>
      <c r="I77" s="38">
        <v>27219.940000000002</v>
      </c>
      <c r="J77" s="38">
        <v>32792.46</v>
      </c>
      <c r="K77" s="38"/>
      <c r="L77" s="229"/>
      <c r="M77" s="38"/>
      <c r="N77" s="38"/>
      <c r="O77" s="38">
        <f>SUM(C77:N77)</f>
        <v>206659.774</v>
      </c>
    </row>
    <row r="78" spans="2:15" x14ac:dyDescent="0.25">
      <c r="B78" s="986" t="s">
        <v>38</v>
      </c>
      <c r="C78" s="231">
        <f>SUM(C79:C81)</f>
        <v>6945946.0659999996</v>
      </c>
      <c r="D78" s="231">
        <f>SUM(D79:D81)</f>
        <v>5960209</v>
      </c>
      <c r="E78" s="226">
        <f t="shared" ref="E78:J78" si="43">+E79+E80+E81</f>
        <v>6332610</v>
      </c>
      <c r="F78" s="226">
        <f t="shared" si="43"/>
        <v>6490262.3799999999</v>
      </c>
      <c r="G78" s="228">
        <f t="shared" si="43"/>
        <v>6637721.7200000007</v>
      </c>
      <c r="H78" s="226">
        <f t="shared" si="43"/>
        <v>6306594.87463916</v>
      </c>
      <c r="I78" s="226">
        <f t="shared" si="43"/>
        <v>6880911.6843068805</v>
      </c>
      <c r="J78" s="226">
        <f t="shared" si="43"/>
        <v>6523412.6906970497</v>
      </c>
      <c r="K78" s="226">
        <f t="shared" ref="K78:O78" si="44">+K79+K80+K81</f>
        <v>0</v>
      </c>
      <c r="L78" s="226">
        <f t="shared" si="44"/>
        <v>0</v>
      </c>
      <c r="M78" s="226">
        <f t="shared" si="44"/>
        <v>0</v>
      </c>
      <c r="N78" s="226">
        <f t="shared" si="44"/>
        <v>0</v>
      </c>
      <c r="O78" s="226">
        <f t="shared" si="44"/>
        <v>52077668.415643096</v>
      </c>
    </row>
    <row r="79" spans="2:15" x14ac:dyDescent="0.25">
      <c r="B79" s="970" t="s">
        <v>48</v>
      </c>
      <c r="C79" s="39">
        <f t="shared" ref="C79:J81" si="45">+C67+C71+C75</f>
        <v>4630703.3845098447</v>
      </c>
      <c r="D79" s="229">
        <f t="shared" si="45"/>
        <v>4022599</v>
      </c>
      <c r="E79" s="39">
        <f t="shared" si="45"/>
        <v>4260041</v>
      </c>
      <c r="F79" s="39">
        <f t="shared" si="45"/>
        <v>4327564.8426198093</v>
      </c>
      <c r="G79" s="637">
        <f t="shared" si="45"/>
        <v>4471579.3008894296</v>
      </c>
      <c r="H79" s="39">
        <f t="shared" si="45"/>
        <v>4228903.9809028162</v>
      </c>
      <c r="I79" s="39">
        <f t="shared" si="45"/>
        <v>4593212.109296253</v>
      </c>
      <c r="J79" s="39">
        <f t="shared" si="45"/>
        <v>4349592.9786507823</v>
      </c>
      <c r="K79" s="39">
        <f t="shared" ref="K79:O81" si="46">+K67+K71+K75</f>
        <v>0</v>
      </c>
      <c r="L79" s="39">
        <f t="shared" si="46"/>
        <v>0</v>
      </c>
      <c r="M79" s="39">
        <f t="shared" si="46"/>
        <v>0</v>
      </c>
      <c r="N79" s="39">
        <f t="shared" si="46"/>
        <v>0</v>
      </c>
      <c r="O79" s="39">
        <f t="shared" si="46"/>
        <v>34884196.59686894</v>
      </c>
    </row>
    <row r="80" spans="2:15" x14ac:dyDescent="0.25">
      <c r="B80" s="970" t="s">
        <v>49</v>
      </c>
      <c r="C80" s="39">
        <f t="shared" si="45"/>
        <v>1671012.6131132757</v>
      </c>
      <c r="D80" s="229">
        <f>+D68+D72+D76</f>
        <v>1410064</v>
      </c>
      <c r="E80" s="39">
        <f t="shared" si="45"/>
        <v>1494005</v>
      </c>
      <c r="F80" s="39">
        <f t="shared" si="45"/>
        <v>1615434.1234462326</v>
      </c>
      <c r="G80" s="637">
        <f t="shared" si="45"/>
        <v>1601100.5709050621</v>
      </c>
      <c r="H80" s="39">
        <f t="shared" si="45"/>
        <v>1581398.263234775</v>
      </c>
      <c r="I80" s="39">
        <f t="shared" si="45"/>
        <v>1686604.0966248245</v>
      </c>
      <c r="J80" s="39">
        <f t="shared" si="45"/>
        <v>1575821.2841466309</v>
      </c>
      <c r="K80" s="39">
        <f t="shared" si="46"/>
        <v>0</v>
      </c>
      <c r="L80" s="39">
        <f t="shared" si="46"/>
        <v>0</v>
      </c>
      <c r="M80" s="39">
        <f t="shared" si="46"/>
        <v>0</v>
      </c>
      <c r="N80" s="39">
        <f t="shared" si="46"/>
        <v>0</v>
      </c>
      <c r="O80" s="39">
        <f t="shared" si="46"/>
        <v>12635439.951470802</v>
      </c>
    </row>
    <row r="81" spans="2:15" x14ac:dyDescent="0.25">
      <c r="B81" s="986" t="s">
        <v>50</v>
      </c>
      <c r="C81" s="226">
        <f t="shared" si="45"/>
        <v>644230.06837687897</v>
      </c>
      <c r="D81" s="227">
        <f>+D69+D73+D77</f>
        <v>527546</v>
      </c>
      <c r="E81" s="226">
        <f t="shared" si="45"/>
        <v>578564</v>
      </c>
      <c r="F81" s="226">
        <f t="shared" si="45"/>
        <v>547263.41393395816</v>
      </c>
      <c r="G81" s="228">
        <f t="shared" si="45"/>
        <v>565041.84820550832</v>
      </c>
      <c r="H81" s="226">
        <f t="shared" si="45"/>
        <v>496292.63050156931</v>
      </c>
      <c r="I81" s="226">
        <f t="shared" si="45"/>
        <v>601095.47838580306</v>
      </c>
      <c r="J81" s="226">
        <f t="shared" si="45"/>
        <v>597998.42789963679</v>
      </c>
      <c r="K81" s="226">
        <f t="shared" si="46"/>
        <v>0</v>
      </c>
      <c r="L81" s="226">
        <f t="shared" si="46"/>
        <v>0</v>
      </c>
      <c r="M81" s="226">
        <f t="shared" si="46"/>
        <v>0</v>
      </c>
      <c r="N81" s="226">
        <f t="shared" si="46"/>
        <v>0</v>
      </c>
      <c r="O81" s="226">
        <f t="shared" si="46"/>
        <v>4558031.8673033547</v>
      </c>
    </row>
    <row r="82" spans="2:15" x14ac:dyDescent="0.25">
      <c r="B82" s="986" t="s">
        <v>133</v>
      </c>
      <c r="C82" s="231">
        <f t="shared" ref="C82:J82" si="47">+C83+C84</f>
        <v>447808.94599999988</v>
      </c>
      <c r="D82" s="231">
        <f t="shared" si="47"/>
        <v>354779.18899999995</v>
      </c>
      <c r="E82" s="226">
        <f t="shared" si="47"/>
        <v>422686.32699999993</v>
      </c>
      <c r="F82" s="226">
        <f t="shared" si="47"/>
        <v>471184.80499999999</v>
      </c>
      <c r="G82" s="228">
        <f t="shared" si="47"/>
        <v>441216.53899999999</v>
      </c>
      <c r="H82" s="226">
        <f t="shared" si="47"/>
        <v>443687.87900000002</v>
      </c>
      <c r="I82" s="226">
        <f t="shared" si="47"/>
        <v>466662.95800000004</v>
      </c>
      <c r="J82" s="226">
        <f t="shared" si="47"/>
        <v>397745.9219999999</v>
      </c>
      <c r="K82" s="226">
        <f t="shared" ref="K82:O82" si="48">+K83+K84</f>
        <v>0</v>
      </c>
      <c r="L82" s="226">
        <f t="shared" si="48"/>
        <v>0</v>
      </c>
      <c r="M82" s="226">
        <f t="shared" si="48"/>
        <v>0</v>
      </c>
      <c r="N82" s="226">
        <f t="shared" si="48"/>
        <v>0</v>
      </c>
      <c r="O82" s="226">
        <f t="shared" si="48"/>
        <v>3445772.5649999995</v>
      </c>
    </row>
    <row r="83" spans="2:15" x14ac:dyDescent="0.25">
      <c r="B83" s="971" t="s">
        <v>96</v>
      </c>
      <c r="C83" s="987">
        <v>305006</v>
      </c>
      <c r="D83" s="229">
        <v>253136</v>
      </c>
      <c r="E83" s="38">
        <v>298173</v>
      </c>
      <c r="F83" s="38">
        <v>317088</v>
      </c>
      <c r="G83" s="230">
        <v>298231</v>
      </c>
      <c r="H83" s="38">
        <v>303055</v>
      </c>
      <c r="I83" s="38">
        <v>305111</v>
      </c>
      <c r="J83" s="38">
        <v>250869</v>
      </c>
      <c r="K83" s="38"/>
      <c r="L83" s="229"/>
      <c r="M83" s="38"/>
      <c r="N83" s="38"/>
      <c r="O83" s="39">
        <f t="shared" ref="O83:O84" si="49">SUM(C83:N83)</f>
        <v>2330669</v>
      </c>
    </row>
    <row r="84" spans="2:15" x14ac:dyDescent="0.25">
      <c r="B84" s="975" t="s">
        <v>116</v>
      </c>
      <c r="C84" s="807">
        <v>142802.94599999991</v>
      </c>
      <c r="D84" s="227">
        <v>101643.18899999994</v>
      </c>
      <c r="E84" s="232">
        <v>124513.32699999992</v>
      </c>
      <c r="F84" s="232">
        <v>154096.80499999999</v>
      </c>
      <c r="G84" s="233">
        <v>142985.53900000002</v>
      </c>
      <c r="H84" s="232">
        <v>140632.87900000002</v>
      </c>
      <c r="I84" s="232">
        <v>161551.95800000004</v>
      </c>
      <c r="J84" s="232">
        <v>146876.92199999987</v>
      </c>
      <c r="K84" s="232"/>
      <c r="L84" s="227"/>
      <c r="M84" s="232"/>
      <c r="N84" s="232"/>
      <c r="O84" s="226">
        <f t="shared" si="49"/>
        <v>1115103.5649999997</v>
      </c>
    </row>
    <row r="85" spans="2:15" ht="18.75" customHeight="1" x14ac:dyDescent="0.25">
      <c r="B85" s="986" t="s">
        <v>39</v>
      </c>
      <c r="C85" s="226">
        <f t="shared" ref="C85:J85" si="50">+C82+C78</f>
        <v>7393755.0119999992</v>
      </c>
      <c r="D85" s="231">
        <f t="shared" si="50"/>
        <v>6314988.1890000002</v>
      </c>
      <c r="E85" s="226">
        <f t="shared" si="50"/>
        <v>6755296.3269999996</v>
      </c>
      <c r="F85" s="226">
        <f t="shared" si="50"/>
        <v>6961447.1849999996</v>
      </c>
      <c r="G85" s="228">
        <f t="shared" si="50"/>
        <v>7078938.2590000005</v>
      </c>
      <c r="H85" s="226">
        <f t="shared" si="50"/>
        <v>6750282.7536391597</v>
      </c>
      <c r="I85" s="226">
        <f t="shared" si="50"/>
        <v>7347574.6423068801</v>
      </c>
      <c r="J85" s="226">
        <f t="shared" si="50"/>
        <v>6921158.61269705</v>
      </c>
      <c r="K85" s="226">
        <f t="shared" ref="K85:O85" si="51">+K82+K78</f>
        <v>0</v>
      </c>
      <c r="L85" s="226">
        <f t="shared" si="51"/>
        <v>0</v>
      </c>
      <c r="M85" s="226">
        <f t="shared" si="51"/>
        <v>0</v>
      </c>
      <c r="N85" s="226">
        <f t="shared" si="51"/>
        <v>0</v>
      </c>
      <c r="O85" s="226">
        <f t="shared" si="51"/>
        <v>55523440.980643094</v>
      </c>
    </row>
    <row r="86" spans="2:15" x14ac:dyDescent="0.25">
      <c r="B86" s="1166" t="s">
        <v>156</v>
      </c>
      <c r="C86" s="1166"/>
      <c r="D86" s="1166"/>
      <c r="E86" s="1166"/>
      <c r="F86" s="1166"/>
      <c r="G86" s="1166"/>
      <c r="H86" s="1166"/>
      <c r="I86" s="1166"/>
      <c r="J86" s="1166"/>
      <c r="K86" s="1166"/>
      <c r="L86" s="1166"/>
      <c r="M86" s="1166"/>
      <c r="N86" s="1166"/>
      <c r="O86" s="1166"/>
    </row>
    <row r="87" spans="2:15" ht="39.75" customHeight="1" x14ac:dyDescent="0.25">
      <c r="B87" s="1169" t="s">
        <v>917</v>
      </c>
      <c r="C87" s="1169"/>
      <c r="D87" s="1169"/>
      <c r="E87" s="1169"/>
      <c r="F87" s="1169"/>
      <c r="G87" s="1169"/>
      <c r="H87" s="1169"/>
      <c r="I87" s="1169"/>
      <c r="J87" s="1169"/>
      <c r="K87" s="1169"/>
      <c r="L87" s="1169"/>
      <c r="M87" s="1169"/>
      <c r="N87" s="1169"/>
      <c r="O87" s="1169"/>
    </row>
    <row r="88" spans="2:15" x14ac:dyDescent="0.25">
      <c r="B88" s="1166" t="s">
        <v>953</v>
      </c>
      <c r="C88" s="1166"/>
      <c r="D88" s="1166"/>
      <c r="E88" s="1166"/>
      <c r="F88" s="1166"/>
      <c r="G88" s="1166"/>
      <c r="H88" s="1166"/>
      <c r="I88" s="1166"/>
      <c r="J88" s="1166"/>
      <c r="K88" s="1166"/>
      <c r="L88" s="1166"/>
      <c r="M88" s="1166"/>
      <c r="N88" s="1166"/>
      <c r="O88" s="1166"/>
    </row>
    <row r="90" spans="2:15" x14ac:dyDescent="0.25">
      <c r="B90" s="34" t="s">
        <v>9</v>
      </c>
    </row>
  </sheetData>
  <mergeCells count="19">
    <mergeCell ref="B88:O88"/>
    <mergeCell ref="B61:O61"/>
    <mergeCell ref="B62:O62"/>
    <mergeCell ref="B63:O63"/>
    <mergeCell ref="B64:O64"/>
    <mergeCell ref="B86:O86"/>
    <mergeCell ref="B87:O87"/>
    <mergeCell ref="B60:O60"/>
    <mergeCell ref="B2:O2"/>
    <mergeCell ref="B3:O3"/>
    <mergeCell ref="B4:O4"/>
    <mergeCell ref="B5:O5"/>
    <mergeCell ref="B28:O28"/>
    <mergeCell ref="B31:O31"/>
    <mergeCell ref="B32:O32"/>
    <mergeCell ref="B33:O33"/>
    <mergeCell ref="B34:O34"/>
    <mergeCell ref="B57:O57"/>
    <mergeCell ref="B58:O58"/>
  </mergeCells>
  <hyperlinks>
    <hyperlink ref="B1" location="INDICE!C3" display="Volver al Indice"/>
    <hyperlink ref="B30" location="INDICE!C3" display="Volver al Indice"/>
    <hyperlink ref="B90" location="INDICE!C3" display="Volver al Indice"/>
  </hyperlinks>
  <printOptions horizontalCentered="1"/>
  <pageMargins left="0.15748031496062992" right="0.15748031496062992" top="0.47244094488188981" bottom="0.98425196850393704" header="0.43307086614173229" footer="0"/>
  <pageSetup scale="3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pageSetUpPr fitToPage="1"/>
  </sheetPr>
  <dimension ref="A1:X72"/>
  <sheetViews>
    <sheetView zoomScale="90" zoomScaleNormal="90" zoomScalePageLayoutView="90" workbookViewId="0">
      <selection activeCell="A21" sqref="A21"/>
    </sheetView>
  </sheetViews>
  <sheetFormatPr baseColWidth="10" defaultColWidth="10.85546875" defaultRowHeight="12.75" x14ac:dyDescent="0.2"/>
  <cols>
    <col min="1" max="1" width="41.42578125" style="1" customWidth="1"/>
    <col min="2" max="14" width="10.85546875" style="21"/>
    <col min="15" max="16384" width="10.85546875" style="1"/>
  </cols>
  <sheetData>
    <row r="1" spans="1:15" ht="15" x14ac:dyDescent="0.25">
      <c r="A1" s="1170" t="s">
        <v>150</v>
      </c>
      <c r="B1" s="1170"/>
      <c r="C1" s="1170"/>
      <c r="D1" s="1170"/>
      <c r="E1" s="1170"/>
      <c r="F1" s="1170"/>
      <c r="G1" s="1170"/>
      <c r="H1" s="1170"/>
      <c r="I1" s="1170"/>
      <c r="J1" s="1170"/>
      <c r="K1" s="1170"/>
      <c r="L1" s="1170"/>
      <c r="M1" s="1170"/>
      <c r="N1" s="1170"/>
    </row>
    <row r="2" spans="1:15" ht="15.75" x14ac:dyDescent="0.25">
      <c r="A2" s="1171" t="s">
        <v>576</v>
      </c>
      <c r="B2" s="1171"/>
      <c r="C2" s="1171"/>
      <c r="D2" s="1171"/>
      <c r="E2" s="1171"/>
      <c r="F2" s="1171"/>
      <c r="G2" s="1171"/>
      <c r="H2" s="1171"/>
      <c r="I2" s="1171"/>
      <c r="J2" s="1171"/>
      <c r="K2" s="1171"/>
      <c r="L2" s="1171"/>
      <c r="M2" s="1171"/>
      <c r="N2" s="1171"/>
    </row>
    <row r="3" spans="1:15" x14ac:dyDescent="0.2">
      <c r="A3" s="237" t="s">
        <v>9</v>
      </c>
      <c r="B3" s="238"/>
      <c r="C3" s="238"/>
      <c r="D3" s="238"/>
      <c r="E3" s="238"/>
      <c r="F3" s="238"/>
      <c r="G3" s="238"/>
      <c r="H3" s="238"/>
      <c r="I3" s="238"/>
      <c r="J3" s="238"/>
      <c r="K3" s="238"/>
      <c r="L3" s="238"/>
      <c r="M3" s="238"/>
      <c r="N3" s="238"/>
    </row>
    <row r="4" spans="1:15" ht="18" customHeight="1" x14ac:dyDescent="0.2">
      <c r="A4" s="988"/>
      <c r="B4" s="728" t="s">
        <v>172</v>
      </c>
      <c r="C4" s="728" t="s">
        <v>173</v>
      </c>
      <c r="D4" s="728" t="s">
        <v>174</v>
      </c>
      <c r="E4" s="728" t="s">
        <v>175</v>
      </c>
      <c r="F4" s="728" t="s">
        <v>176</v>
      </c>
      <c r="G4" s="728" t="s">
        <v>177</v>
      </c>
      <c r="H4" s="728" t="s">
        <v>178</v>
      </c>
      <c r="I4" s="728" t="s">
        <v>179</v>
      </c>
      <c r="J4" s="728" t="s">
        <v>180</v>
      </c>
      <c r="K4" s="728" t="s">
        <v>181</v>
      </c>
      <c r="L4" s="728" t="s">
        <v>182</v>
      </c>
      <c r="M4" s="728" t="s">
        <v>183</v>
      </c>
      <c r="N4" s="239" t="s">
        <v>13</v>
      </c>
    </row>
    <row r="5" spans="1:15" x14ac:dyDescent="0.2">
      <c r="A5" s="989" t="s">
        <v>35</v>
      </c>
      <c r="B5" s="256">
        <f t="shared" ref="B5:I5" si="0">+B6+B7</f>
        <v>8764</v>
      </c>
      <c r="C5" s="256">
        <f t="shared" si="0"/>
        <v>8911</v>
      </c>
      <c r="D5" s="256">
        <f t="shared" si="0"/>
        <v>9050</v>
      </c>
      <c r="E5" s="256">
        <f t="shared" si="0"/>
        <v>9267</v>
      </c>
      <c r="F5" s="256">
        <f t="shared" si="0"/>
        <v>9364</v>
      </c>
      <c r="G5" s="257">
        <f t="shared" si="0"/>
        <v>9460</v>
      </c>
      <c r="H5" s="257">
        <f t="shared" si="0"/>
        <v>9496</v>
      </c>
      <c r="I5" s="257">
        <f t="shared" si="0"/>
        <v>9551</v>
      </c>
      <c r="J5" s="257">
        <f t="shared" ref="J5:N5" si="1">+J6+J7</f>
        <v>0</v>
      </c>
      <c r="K5" s="257">
        <f t="shared" si="1"/>
        <v>0</v>
      </c>
      <c r="L5" s="257">
        <f t="shared" si="1"/>
        <v>0</v>
      </c>
      <c r="M5" s="257">
        <f t="shared" si="1"/>
        <v>0</v>
      </c>
      <c r="N5" s="256">
        <f t="shared" si="1"/>
        <v>9232.875</v>
      </c>
    </row>
    <row r="6" spans="1:15" x14ac:dyDescent="0.2">
      <c r="A6" s="990" t="s">
        <v>48</v>
      </c>
      <c r="B6" s="57">
        <v>7869</v>
      </c>
      <c r="C6" s="57">
        <v>8011</v>
      </c>
      <c r="D6" s="58">
        <v>8153</v>
      </c>
      <c r="E6" s="58">
        <v>8365</v>
      </c>
      <c r="F6" s="246">
        <v>8450</v>
      </c>
      <c r="G6" s="246">
        <v>8543</v>
      </c>
      <c r="H6" s="58">
        <v>8582</v>
      </c>
      <c r="I6" s="58">
        <v>8632</v>
      </c>
      <c r="J6" s="58"/>
      <c r="K6" s="58"/>
      <c r="L6" s="58"/>
      <c r="M6" s="58"/>
      <c r="N6" s="58">
        <f t="shared" ref="N6:N7" si="2">AVERAGEIF(B6:M6,"&lt;&gt;0",B6:M6)</f>
        <v>8325.625</v>
      </c>
      <c r="O6" s="991"/>
    </row>
    <row r="7" spans="1:15" x14ac:dyDescent="0.2">
      <c r="A7" s="990" t="s">
        <v>50</v>
      </c>
      <c r="B7" s="57">
        <v>895</v>
      </c>
      <c r="C7" s="57">
        <v>900</v>
      </c>
      <c r="D7" s="58">
        <v>897</v>
      </c>
      <c r="E7" s="58">
        <v>902</v>
      </c>
      <c r="F7" s="246">
        <v>914</v>
      </c>
      <c r="G7" s="246">
        <v>917</v>
      </c>
      <c r="H7" s="58">
        <v>914</v>
      </c>
      <c r="I7" s="58">
        <v>919</v>
      </c>
      <c r="J7" s="58"/>
      <c r="K7" s="58"/>
      <c r="L7" s="58"/>
      <c r="M7" s="58"/>
      <c r="N7" s="58">
        <f t="shared" si="2"/>
        <v>907.25</v>
      </c>
      <c r="O7" s="991"/>
    </row>
    <row r="8" spans="1:15" x14ac:dyDescent="0.2">
      <c r="A8" s="989" t="s">
        <v>118</v>
      </c>
      <c r="B8" s="258">
        <f>SUM(B9:B10)</f>
        <v>7958</v>
      </c>
      <c r="C8" s="258">
        <f>SUM(C9:C10)</f>
        <v>8086</v>
      </c>
      <c r="D8" s="256">
        <f t="shared" ref="D8:I8" si="3">+D9+D10</f>
        <v>8200</v>
      </c>
      <c r="E8" s="256">
        <f t="shared" si="3"/>
        <v>8510</v>
      </c>
      <c r="F8" s="256">
        <f t="shared" si="3"/>
        <v>8620</v>
      </c>
      <c r="G8" s="257">
        <f t="shared" si="3"/>
        <v>8713</v>
      </c>
      <c r="H8" s="257">
        <f t="shared" si="3"/>
        <v>8759</v>
      </c>
      <c r="I8" s="257">
        <f t="shared" si="3"/>
        <v>8797</v>
      </c>
      <c r="J8" s="257">
        <f t="shared" ref="J8:N8" si="4">+J9+J10</f>
        <v>0</v>
      </c>
      <c r="K8" s="257">
        <f t="shared" si="4"/>
        <v>0</v>
      </c>
      <c r="L8" s="257">
        <f t="shared" si="4"/>
        <v>0</v>
      </c>
      <c r="M8" s="257">
        <f t="shared" si="4"/>
        <v>0</v>
      </c>
      <c r="N8" s="256">
        <f t="shared" si="4"/>
        <v>8455.375</v>
      </c>
      <c r="O8" s="991"/>
    </row>
    <row r="9" spans="1:15" x14ac:dyDescent="0.2">
      <c r="A9" s="990" t="s">
        <v>48</v>
      </c>
      <c r="B9" s="57">
        <v>7310</v>
      </c>
      <c r="C9" s="57">
        <v>7438</v>
      </c>
      <c r="D9" s="58">
        <v>7550</v>
      </c>
      <c r="E9" s="58">
        <v>7862</v>
      </c>
      <c r="F9" s="246">
        <v>7968</v>
      </c>
      <c r="G9" s="246">
        <v>8056</v>
      </c>
      <c r="H9" s="58">
        <v>8101</v>
      </c>
      <c r="I9" s="58">
        <v>8139</v>
      </c>
      <c r="J9" s="58"/>
      <c r="K9" s="58"/>
      <c r="L9" s="58"/>
      <c r="M9" s="58"/>
      <c r="N9" s="58">
        <f t="shared" ref="N9:N10" si="5">AVERAGEIF(B9:M9,"&lt;&gt;0",B9:M9)</f>
        <v>7803</v>
      </c>
      <c r="O9" s="991"/>
    </row>
    <row r="10" spans="1:15" x14ac:dyDescent="0.2">
      <c r="A10" s="990" t="s">
        <v>50</v>
      </c>
      <c r="B10" s="57">
        <v>648</v>
      </c>
      <c r="C10" s="57">
        <v>648</v>
      </c>
      <c r="D10" s="58">
        <v>650</v>
      </c>
      <c r="E10" s="58">
        <v>648</v>
      </c>
      <c r="F10" s="246">
        <v>652</v>
      </c>
      <c r="G10" s="246">
        <v>657</v>
      </c>
      <c r="H10" s="58">
        <v>658</v>
      </c>
      <c r="I10" s="58">
        <v>658</v>
      </c>
      <c r="J10" s="58"/>
      <c r="K10" s="58"/>
      <c r="L10" s="58"/>
      <c r="M10" s="58"/>
      <c r="N10" s="58">
        <f t="shared" si="5"/>
        <v>652.375</v>
      </c>
      <c r="O10" s="991"/>
    </row>
    <row r="11" spans="1:15" x14ac:dyDescent="0.2">
      <c r="A11" s="989" t="s">
        <v>147</v>
      </c>
      <c r="B11" s="258">
        <f>SUM(B12:B13)</f>
        <v>2628</v>
      </c>
      <c r="C11" s="258">
        <f>SUM(C12:C13)</f>
        <v>2686</v>
      </c>
      <c r="D11" s="256">
        <f t="shared" ref="D11:I11" si="6">+D12+D13</f>
        <v>2764</v>
      </c>
      <c r="E11" s="256">
        <f t="shared" si="6"/>
        <v>2812</v>
      </c>
      <c r="F11" s="256">
        <f t="shared" si="6"/>
        <v>2853</v>
      </c>
      <c r="G11" s="256">
        <f t="shared" si="6"/>
        <v>2871</v>
      </c>
      <c r="H11" s="257">
        <f t="shared" si="6"/>
        <v>2871</v>
      </c>
      <c r="I11" s="257">
        <f t="shared" si="6"/>
        <v>2725</v>
      </c>
      <c r="J11" s="257">
        <f t="shared" ref="J11:N11" si="7">+J12+J13</f>
        <v>0</v>
      </c>
      <c r="K11" s="257">
        <f t="shared" si="7"/>
        <v>0</v>
      </c>
      <c r="L11" s="257">
        <f t="shared" si="7"/>
        <v>0</v>
      </c>
      <c r="M11" s="257">
        <f t="shared" si="7"/>
        <v>0</v>
      </c>
      <c r="N11" s="256">
        <f t="shared" si="7"/>
        <v>2776.25</v>
      </c>
      <c r="O11" s="991"/>
    </row>
    <row r="12" spans="1:15" x14ac:dyDescent="0.2">
      <c r="A12" s="990" t="s">
        <v>48</v>
      </c>
      <c r="B12" s="57">
        <v>2475</v>
      </c>
      <c r="C12" s="57">
        <v>2533</v>
      </c>
      <c r="D12" s="58">
        <v>2612</v>
      </c>
      <c r="E12" s="58">
        <v>2658</v>
      </c>
      <c r="F12" s="246">
        <v>2696</v>
      </c>
      <c r="G12" s="246">
        <v>2714</v>
      </c>
      <c r="H12" s="58">
        <v>2714</v>
      </c>
      <c r="I12" s="58">
        <v>2568</v>
      </c>
      <c r="J12" s="58"/>
      <c r="K12" s="58"/>
      <c r="L12" s="58"/>
      <c r="M12" s="58"/>
      <c r="N12" s="58">
        <f t="shared" ref="N12:N13" si="8">AVERAGEIF(B12:M12,"&lt;&gt;0",B12:M12)</f>
        <v>2621.25</v>
      </c>
      <c r="O12" s="991"/>
    </row>
    <row r="13" spans="1:15" x14ac:dyDescent="0.2">
      <c r="A13" s="990" t="s">
        <v>50</v>
      </c>
      <c r="B13" s="57">
        <v>153</v>
      </c>
      <c r="C13" s="57">
        <v>153</v>
      </c>
      <c r="D13" s="58">
        <v>152</v>
      </c>
      <c r="E13" s="58">
        <v>154</v>
      </c>
      <c r="F13" s="246">
        <v>157</v>
      </c>
      <c r="G13" s="246">
        <v>157</v>
      </c>
      <c r="H13" s="58">
        <v>157</v>
      </c>
      <c r="I13" s="58">
        <v>157</v>
      </c>
      <c r="J13" s="58"/>
      <c r="K13" s="58"/>
      <c r="L13" s="58"/>
      <c r="M13" s="58"/>
      <c r="N13" s="58">
        <f t="shared" si="8"/>
        <v>155</v>
      </c>
      <c r="O13" s="991"/>
    </row>
    <row r="14" spans="1:15" ht="15" x14ac:dyDescent="0.25">
      <c r="A14" s="992" t="s">
        <v>38</v>
      </c>
      <c r="B14" s="259">
        <f>SUM(B15:B16)</f>
        <v>19350</v>
      </c>
      <c r="C14" s="259">
        <f>SUM(C15:C16)</f>
        <v>19683</v>
      </c>
      <c r="D14" s="260">
        <f t="shared" ref="D14:I14" si="9">+D15+D16</f>
        <v>20014</v>
      </c>
      <c r="E14" s="260">
        <f t="shared" si="9"/>
        <v>20589</v>
      </c>
      <c r="F14" s="260">
        <f t="shared" si="9"/>
        <v>20837</v>
      </c>
      <c r="G14" s="261">
        <f t="shared" si="9"/>
        <v>21044</v>
      </c>
      <c r="H14" s="261">
        <f t="shared" si="9"/>
        <v>21126</v>
      </c>
      <c r="I14" s="261">
        <f t="shared" si="9"/>
        <v>21073</v>
      </c>
      <c r="J14" s="261">
        <f t="shared" ref="J14:N14" si="10">+J15+J16</f>
        <v>0</v>
      </c>
      <c r="K14" s="261">
        <f t="shared" si="10"/>
        <v>0</v>
      </c>
      <c r="L14" s="261">
        <f t="shared" si="10"/>
        <v>0</v>
      </c>
      <c r="M14" s="261">
        <f t="shared" si="10"/>
        <v>0</v>
      </c>
      <c r="N14" s="260">
        <f t="shared" si="10"/>
        <v>20464.5</v>
      </c>
      <c r="O14" s="991"/>
    </row>
    <row r="15" spans="1:15" ht="15" x14ac:dyDescent="0.25">
      <c r="A15" s="993" t="s">
        <v>48</v>
      </c>
      <c r="B15" s="59">
        <f t="shared" ref="B15:I16" si="11">+B6+B9+B12</f>
        <v>17654</v>
      </c>
      <c r="C15" s="59">
        <f t="shared" si="11"/>
        <v>17982</v>
      </c>
      <c r="D15" s="60">
        <f t="shared" si="11"/>
        <v>18315</v>
      </c>
      <c r="E15" s="60">
        <f t="shared" si="11"/>
        <v>18885</v>
      </c>
      <c r="F15" s="60">
        <f t="shared" si="11"/>
        <v>19114</v>
      </c>
      <c r="G15" s="243">
        <f t="shared" si="11"/>
        <v>19313</v>
      </c>
      <c r="H15" s="243">
        <f t="shared" si="11"/>
        <v>19397</v>
      </c>
      <c r="I15" s="243">
        <f t="shared" si="11"/>
        <v>19339</v>
      </c>
      <c r="J15" s="243">
        <f t="shared" ref="J15:N16" si="12">+J6+J9+J12</f>
        <v>0</v>
      </c>
      <c r="K15" s="243">
        <f t="shared" si="12"/>
        <v>0</v>
      </c>
      <c r="L15" s="243">
        <f t="shared" si="12"/>
        <v>0</v>
      </c>
      <c r="M15" s="243">
        <f t="shared" si="12"/>
        <v>0</v>
      </c>
      <c r="N15" s="60">
        <f t="shared" si="12"/>
        <v>18749.875</v>
      </c>
      <c r="O15" s="991"/>
    </row>
    <row r="16" spans="1:15" ht="15" x14ac:dyDescent="0.25">
      <c r="A16" s="993" t="s">
        <v>50</v>
      </c>
      <c r="B16" s="59">
        <f t="shared" si="11"/>
        <v>1696</v>
      </c>
      <c r="C16" s="59">
        <f t="shared" si="11"/>
        <v>1701</v>
      </c>
      <c r="D16" s="60">
        <f t="shared" si="11"/>
        <v>1699</v>
      </c>
      <c r="E16" s="60">
        <f t="shared" si="11"/>
        <v>1704</v>
      </c>
      <c r="F16" s="60">
        <f t="shared" si="11"/>
        <v>1723</v>
      </c>
      <c r="G16" s="243">
        <f t="shared" si="11"/>
        <v>1731</v>
      </c>
      <c r="H16" s="243">
        <f t="shared" si="11"/>
        <v>1729</v>
      </c>
      <c r="I16" s="243">
        <f t="shared" si="11"/>
        <v>1734</v>
      </c>
      <c r="J16" s="243">
        <f t="shared" si="12"/>
        <v>0</v>
      </c>
      <c r="K16" s="243">
        <f t="shared" si="12"/>
        <v>0</v>
      </c>
      <c r="L16" s="243">
        <f t="shared" si="12"/>
        <v>0</v>
      </c>
      <c r="M16" s="243">
        <f t="shared" si="12"/>
        <v>0</v>
      </c>
      <c r="N16" s="60">
        <f t="shared" si="12"/>
        <v>1714.625</v>
      </c>
      <c r="O16" s="991"/>
    </row>
    <row r="17" spans="1:24" ht="15" x14ac:dyDescent="0.25">
      <c r="A17" s="992" t="s">
        <v>133</v>
      </c>
      <c r="B17" s="259">
        <v>11898</v>
      </c>
      <c r="C17" s="259">
        <v>11876</v>
      </c>
      <c r="D17" s="260">
        <v>11880</v>
      </c>
      <c r="E17" s="260">
        <v>11891</v>
      </c>
      <c r="F17" s="260">
        <v>11989</v>
      </c>
      <c r="G17" s="261">
        <v>12164</v>
      </c>
      <c r="H17" s="260">
        <v>12268</v>
      </c>
      <c r="I17" s="260">
        <v>12311</v>
      </c>
      <c r="J17" s="260"/>
      <c r="K17" s="260"/>
      <c r="L17" s="260"/>
      <c r="M17" s="260"/>
      <c r="N17" s="260">
        <f t="shared" ref="N17" si="13">AVERAGEIF(B17:M17,"&lt;&gt;0",B17:M17)</f>
        <v>12034.625</v>
      </c>
      <c r="O17" s="991"/>
    </row>
    <row r="18" spans="1:24" ht="22.5" customHeight="1" x14ac:dyDescent="0.25">
      <c r="A18" s="989" t="s">
        <v>39</v>
      </c>
      <c r="B18" s="260">
        <f t="shared" ref="B18:I18" si="14">+B17+B14</f>
        <v>31248</v>
      </c>
      <c r="C18" s="260">
        <f t="shared" si="14"/>
        <v>31559</v>
      </c>
      <c r="D18" s="260">
        <f t="shared" si="14"/>
        <v>31894</v>
      </c>
      <c r="E18" s="260">
        <f t="shared" si="14"/>
        <v>32480</v>
      </c>
      <c r="F18" s="260">
        <f t="shared" si="14"/>
        <v>32826</v>
      </c>
      <c r="G18" s="261">
        <f t="shared" si="14"/>
        <v>33208</v>
      </c>
      <c r="H18" s="261">
        <f t="shared" si="14"/>
        <v>33394</v>
      </c>
      <c r="I18" s="261">
        <f t="shared" si="14"/>
        <v>33384</v>
      </c>
      <c r="J18" s="261">
        <f t="shared" ref="J18:N18" si="15">+J17+J14</f>
        <v>0</v>
      </c>
      <c r="K18" s="261">
        <f t="shared" si="15"/>
        <v>0</v>
      </c>
      <c r="L18" s="261">
        <f t="shared" si="15"/>
        <v>0</v>
      </c>
      <c r="M18" s="261">
        <f t="shared" si="15"/>
        <v>0</v>
      </c>
      <c r="N18" s="260">
        <f t="shared" si="15"/>
        <v>32499.125</v>
      </c>
      <c r="O18" s="991"/>
    </row>
    <row r="19" spans="1:24" x14ac:dyDescent="0.2">
      <c r="A19" s="994" t="s">
        <v>158</v>
      </c>
      <c r="B19" s="61"/>
      <c r="C19" s="61"/>
      <c r="D19" s="61"/>
      <c r="E19" s="61"/>
      <c r="F19" s="61"/>
      <c r="G19" s="61"/>
      <c r="H19" s="61"/>
      <c r="I19" s="61"/>
      <c r="J19" s="61"/>
      <c r="K19" s="61"/>
      <c r="L19" s="61"/>
      <c r="M19" s="61"/>
      <c r="N19" s="61"/>
      <c r="O19" s="991"/>
    </row>
    <row r="21" spans="1:24" x14ac:dyDescent="0.2">
      <c r="A21" s="2" t="s">
        <v>9</v>
      </c>
    </row>
    <row r="22" spans="1:24" ht="15" x14ac:dyDescent="0.25">
      <c r="A22" s="1172" t="s">
        <v>149</v>
      </c>
      <c r="B22" s="1172"/>
      <c r="C22" s="1172"/>
      <c r="D22" s="1172"/>
      <c r="E22" s="1172"/>
      <c r="F22" s="1172"/>
      <c r="G22" s="1172"/>
      <c r="H22" s="1172"/>
      <c r="I22" s="1172"/>
      <c r="J22" s="1172"/>
      <c r="K22" s="1172"/>
      <c r="L22" s="1172"/>
      <c r="M22" s="1172"/>
      <c r="N22" s="1172"/>
    </row>
    <row r="23" spans="1:24" ht="15.75" x14ac:dyDescent="0.25">
      <c r="A23" s="1171" t="s">
        <v>576</v>
      </c>
      <c r="B23" s="1171"/>
      <c r="C23" s="1171"/>
      <c r="D23" s="1171"/>
      <c r="E23" s="1171"/>
      <c r="F23" s="1171"/>
      <c r="G23" s="1171"/>
      <c r="H23" s="1171"/>
      <c r="I23" s="1171"/>
      <c r="J23" s="1171"/>
      <c r="K23" s="1171"/>
      <c r="L23" s="1171"/>
      <c r="M23" s="1171"/>
      <c r="N23" s="1171"/>
    </row>
    <row r="24" spans="1:24" x14ac:dyDescent="0.2">
      <c r="A24" s="374"/>
      <c r="B24" s="240"/>
      <c r="C24" s="240"/>
      <c r="D24" s="240"/>
      <c r="E24" s="240"/>
      <c r="F24" s="240"/>
      <c r="G24" s="240">
        <f>SUM(G27:G33)</f>
        <v>33208</v>
      </c>
      <c r="H24" s="240">
        <f t="shared" ref="H24" si="16">SUM(H27:H33)</f>
        <v>33394</v>
      </c>
      <c r="I24" s="240"/>
      <c r="J24" s="240"/>
      <c r="K24" s="240"/>
      <c r="L24" s="240"/>
      <c r="M24" s="240"/>
      <c r="N24" s="240"/>
    </row>
    <row r="25" spans="1:24" s="380" customFormat="1" ht="19.5" customHeight="1" x14ac:dyDescent="0.2">
      <c r="A25" s="995" t="s">
        <v>125</v>
      </c>
      <c r="B25" s="728" t="s">
        <v>172</v>
      </c>
      <c r="C25" s="728" t="s">
        <v>173</v>
      </c>
      <c r="D25" s="728" t="s">
        <v>174</v>
      </c>
      <c r="E25" s="728" t="s">
        <v>175</v>
      </c>
      <c r="F25" s="728" t="s">
        <v>176</v>
      </c>
      <c r="G25" s="728" t="s">
        <v>177</v>
      </c>
      <c r="H25" s="728" t="s">
        <v>178</v>
      </c>
      <c r="I25" s="728" t="s">
        <v>179</v>
      </c>
      <c r="J25" s="728" t="s">
        <v>180</v>
      </c>
      <c r="K25" s="728" t="s">
        <v>181</v>
      </c>
      <c r="L25" s="728" t="s">
        <v>182</v>
      </c>
      <c r="M25" s="728" t="s">
        <v>183</v>
      </c>
      <c r="N25" s="448" t="s">
        <v>13</v>
      </c>
    </row>
    <row r="26" spans="1:24" ht="23.25" customHeight="1" x14ac:dyDescent="0.25">
      <c r="A26" s="996" t="s">
        <v>34</v>
      </c>
      <c r="B26" s="241">
        <f>+B34+B41+B48+B55</f>
        <v>31248</v>
      </c>
      <c r="C26" s="241">
        <f t="shared" ref="C26:I32" si="17">+C34+C41+C48+C55</f>
        <v>31559</v>
      </c>
      <c r="D26" s="241">
        <f t="shared" si="17"/>
        <v>31894</v>
      </c>
      <c r="E26" s="241">
        <f t="shared" si="17"/>
        <v>32480</v>
      </c>
      <c r="F26" s="241">
        <f t="shared" si="17"/>
        <v>32826</v>
      </c>
      <c r="G26" s="241">
        <f t="shared" si="17"/>
        <v>33208</v>
      </c>
      <c r="H26" s="241">
        <f t="shared" si="17"/>
        <v>33394</v>
      </c>
      <c r="I26" s="241">
        <f t="shared" si="17"/>
        <v>33384</v>
      </c>
      <c r="J26" s="241">
        <f t="shared" ref="J26:M32" si="18">+J34+J41+J48+J55</f>
        <v>0</v>
      </c>
      <c r="K26" s="241">
        <f t="shared" si="18"/>
        <v>0</v>
      </c>
      <c r="L26" s="241">
        <f t="shared" si="18"/>
        <v>0</v>
      </c>
      <c r="M26" s="241">
        <f t="shared" si="18"/>
        <v>0</v>
      </c>
      <c r="N26" s="242">
        <f>AVERAGEIF(B26:M26,"&lt;&gt;0",B26:M26)</f>
        <v>32499.125</v>
      </c>
      <c r="O26" s="997"/>
      <c r="P26" s="998"/>
      <c r="Q26" s="998"/>
      <c r="R26" s="998"/>
      <c r="S26" s="998"/>
      <c r="T26" s="998"/>
      <c r="U26" s="998"/>
      <c r="V26" s="998"/>
      <c r="W26" s="998"/>
      <c r="X26" s="998"/>
    </row>
    <row r="27" spans="1:24" ht="15.75" x14ac:dyDescent="0.25">
      <c r="A27" s="999" t="s">
        <v>120</v>
      </c>
      <c r="B27" s="62">
        <f>B35+B42+B49+B56</f>
        <v>6170</v>
      </c>
      <c r="C27" s="62">
        <f t="shared" si="17"/>
        <v>6193</v>
      </c>
      <c r="D27" s="62">
        <f t="shared" si="17"/>
        <v>6166</v>
      </c>
      <c r="E27" s="62">
        <f t="shared" ref="E27:F27" si="19">E35+E42+E49+E56</f>
        <v>6166</v>
      </c>
      <c r="F27" s="62">
        <f t="shared" si="19"/>
        <v>6175</v>
      </c>
      <c r="G27" s="62">
        <f t="shared" si="17"/>
        <v>6191</v>
      </c>
      <c r="H27" s="62">
        <f t="shared" si="17"/>
        <v>6182</v>
      </c>
      <c r="I27" s="62">
        <f t="shared" si="17"/>
        <v>6201</v>
      </c>
      <c r="J27" s="62">
        <f t="shared" si="18"/>
        <v>0</v>
      </c>
      <c r="K27" s="62">
        <f t="shared" si="18"/>
        <v>0</v>
      </c>
      <c r="L27" s="62">
        <f t="shared" si="18"/>
        <v>0</v>
      </c>
      <c r="M27" s="62">
        <f t="shared" si="18"/>
        <v>0</v>
      </c>
      <c r="N27" s="243">
        <f t="shared" ref="N27:N62" si="20">AVERAGEIF(B27:M27,"&lt;&gt;0",B27:M27)</f>
        <v>6180.5</v>
      </c>
      <c r="O27" s="997"/>
      <c r="P27" s="998"/>
      <c r="Q27" s="998"/>
      <c r="R27" s="998"/>
      <c r="S27" s="998"/>
      <c r="T27" s="998"/>
      <c r="U27" s="998"/>
      <c r="V27" s="998"/>
      <c r="W27" s="998"/>
      <c r="X27" s="998"/>
    </row>
    <row r="28" spans="1:24" ht="15.75" x14ac:dyDescent="0.25">
      <c r="A28" s="999" t="s">
        <v>121</v>
      </c>
      <c r="B28" s="62">
        <f>+B36+B43+B50+B57</f>
        <v>6901</v>
      </c>
      <c r="C28" s="62">
        <f t="shared" si="17"/>
        <v>6894</v>
      </c>
      <c r="D28" s="62">
        <f t="shared" si="17"/>
        <v>6889</v>
      </c>
      <c r="E28" s="62">
        <f t="shared" si="17"/>
        <v>6888</v>
      </c>
      <c r="F28" s="62">
        <f t="shared" si="17"/>
        <v>6884</v>
      </c>
      <c r="G28" s="62">
        <f t="shared" si="17"/>
        <v>6862</v>
      </c>
      <c r="H28" s="62">
        <f t="shared" si="17"/>
        <v>6841</v>
      </c>
      <c r="I28" s="62">
        <f t="shared" si="17"/>
        <v>6835</v>
      </c>
      <c r="J28" s="62">
        <f t="shared" si="18"/>
        <v>0</v>
      </c>
      <c r="K28" s="62">
        <f t="shared" si="18"/>
        <v>0</v>
      </c>
      <c r="L28" s="62">
        <f t="shared" si="18"/>
        <v>0</v>
      </c>
      <c r="M28" s="62">
        <f t="shared" si="18"/>
        <v>0</v>
      </c>
      <c r="N28" s="243">
        <f t="shared" si="20"/>
        <v>6874.25</v>
      </c>
      <c r="O28" s="997"/>
      <c r="P28" s="998"/>
      <c r="Q28" s="998"/>
      <c r="R28" s="998"/>
      <c r="S28" s="998"/>
      <c r="T28" s="998"/>
      <c r="U28" s="998"/>
      <c r="V28" s="998"/>
      <c r="W28" s="998"/>
      <c r="X28" s="998"/>
    </row>
    <row r="29" spans="1:24" ht="15.75" x14ac:dyDescent="0.25">
      <c r="A29" s="999" t="s">
        <v>119</v>
      </c>
      <c r="B29" s="62">
        <f>+B37+B44+B51+B58</f>
        <v>503</v>
      </c>
      <c r="C29" s="62">
        <f t="shared" si="17"/>
        <v>503</v>
      </c>
      <c r="D29" s="62">
        <f t="shared" si="17"/>
        <v>500</v>
      </c>
      <c r="E29" s="62">
        <f t="shared" si="17"/>
        <v>502</v>
      </c>
      <c r="F29" s="62">
        <f t="shared" si="17"/>
        <v>503</v>
      </c>
      <c r="G29" s="62">
        <f t="shared" si="17"/>
        <v>502</v>
      </c>
      <c r="H29" s="62">
        <f t="shared" si="17"/>
        <v>502</v>
      </c>
      <c r="I29" s="62">
        <f t="shared" si="17"/>
        <v>501</v>
      </c>
      <c r="J29" s="62">
        <f t="shared" si="18"/>
        <v>0</v>
      </c>
      <c r="K29" s="62">
        <f t="shared" si="18"/>
        <v>0</v>
      </c>
      <c r="L29" s="62">
        <f t="shared" si="18"/>
        <v>0</v>
      </c>
      <c r="M29" s="62">
        <f t="shared" si="18"/>
        <v>0</v>
      </c>
      <c r="N29" s="243">
        <f t="shared" si="20"/>
        <v>502</v>
      </c>
      <c r="O29" s="997"/>
      <c r="P29" s="998"/>
      <c r="Q29" s="998"/>
      <c r="R29" s="998"/>
      <c r="S29" s="998"/>
      <c r="T29" s="998"/>
      <c r="U29" s="998"/>
      <c r="V29" s="998"/>
      <c r="W29" s="998"/>
      <c r="X29" s="998"/>
    </row>
    <row r="30" spans="1:24" ht="15.75" x14ac:dyDescent="0.25">
      <c r="A30" s="999" t="s">
        <v>97</v>
      </c>
      <c r="B30" s="62">
        <f>+B38+B45+B52+B59</f>
        <v>12211</v>
      </c>
      <c r="C30" s="1050">
        <f>+C38+C45+C52+C59</f>
        <v>12099</v>
      </c>
      <c r="D30" s="1050">
        <f>+D38+D45+D52+D59</f>
        <v>12140</v>
      </c>
      <c r="E30" s="1050">
        <f t="shared" si="17"/>
        <v>12187</v>
      </c>
      <c r="F30" s="1050">
        <f t="shared" si="17"/>
        <v>12250</v>
      </c>
      <c r="G30" s="1050">
        <f>+G38+G45+G52+G59</f>
        <v>12287</v>
      </c>
      <c r="H30" s="62">
        <f t="shared" si="17"/>
        <v>12314</v>
      </c>
      <c r="I30" s="62">
        <f t="shared" si="17"/>
        <v>12300</v>
      </c>
      <c r="J30" s="62">
        <f t="shared" si="18"/>
        <v>0</v>
      </c>
      <c r="K30" s="62">
        <f t="shared" si="18"/>
        <v>0</v>
      </c>
      <c r="L30" s="62">
        <f t="shared" si="18"/>
        <v>0</v>
      </c>
      <c r="M30" s="62">
        <f t="shared" si="18"/>
        <v>0</v>
      </c>
      <c r="N30" s="243">
        <f t="shared" si="20"/>
        <v>12223.5</v>
      </c>
      <c r="O30" s="997"/>
      <c r="P30" s="998"/>
      <c r="Q30" s="998"/>
      <c r="R30" s="998"/>
      <c r="S30" s="998"/>
      <c r="T30" s="998"/>
      <c r="U30" s="998"/>
      <c r="V30" s="998"/>
      <c r="W30" s="998"/>
      <c r="X30" s="998"/>
    </row>
    <row r="31" spans="1:24" ht="15.75" x14ac:dyDescent="0.25">
      <c r="A31" s="999" t="s">
        <v>596</v>
      </c>
      <c r="B31" s="62">
        <f>+B39+B46+B53+B60</f>
        <v>800</v>
      </c>
      <c r="C31" s="1050">
        <f>+C39+C46+C53+C60</f>
        <v>943</v>
      </c>
      <c r="D31" s="1050">
        <f>+D39+D46+D53+D60</f>
        <v>951</v>
      </c>
      <c r="E31" s="1050">
        <f t="shared" si="17"/>
        <v>966</v>
      </c>
      <c r="F31" s="1050">
        <f t="shared" si="17"/>
        <v>968</v>
      </c>
      <c r="G31" s="1050">
        <f>+G39+G46+G53+G60</f>
        <v>988</v>
      </c>
      <c r="H31" s="62">
        <f t="shared" si="17"/>
        <v>995</v>
      </c>
      <c r="I31" s="62">
        <f t="shared" si="17"/>
        <v>1002</v>
      </c>
      <c r="J31" s="62">
        <f t="shared" si="18"/>
        <v>0</v>
      </c>
      <c r="K31" s="62">
        <f t="shared" si="18"/>
        <v>0</v>
      </c>
      <c r="L31" s="62">
        <f t="shared" si="18"/>
        <v>0</v>
      </c>
      <c r="M31" s="62">
        <f t="shared" si="18"/>
        <v>0</v>
      </c>
      <c r="N31" s="243">
        <f t="shared" si="20"/>
        <v>951.625</v>
      </c>
      <c r="O31" s="997"/>
      <c r="P31" s="998"/>
      <c r="Q31" s="998"/>
      <c r="R31" s="998"/>
      <c r="S31" s="998"/>
      <c r="T31" s="998"/>
      <c r="U31" s="998"/>
      <c r="V31" s="998"/>
      <c r="W31" s="998"/>
      <c r="X31" s="998"/>
    </row>
    <row r="32" spans="1:24" ht="15.75" x14ac:dyDescent="0.25">
      <c r="A32" s="999" t="s">
        <v>98</v>
      </c>
      <c r="B32" s="62">
        <f>+B40+B47+B54+B61</f>
        <v>4391</v>
      </c>
      <c r="C32" s="1000">
        <f t="shared" ref="C32:D32" si="21">+C40+C47+C54+C61</f>
        <v>4608</v>
      </c>
      <c r="D32" s="62">
        <f t="shared" si="21"/>
        <v>4929</v>
      </c>
      <c r="E32" s="62">
        <f t="shared" si="17"/>
        <v>5452</v>
      </c>
      <c r="F32" s="62">
        <f t="shared" si="17"/>
        <v>5727</v>
      </c>
      <c r="G32" s="62">
        <f t="shared" si="17"/>
        <v>6002</v>
      </c>
      <c r="H32" s="62">
        <f t="shared" si="17"/>
        <v>6182</v>
      </c>
      <c r="I32" s="62">
        <f t="shared" si="17"/>
        <v>6169</v>
      </c>
      <c r="J32" s="62">
        <f t="shared" si="18"/>
        <v>0</v>
      </c>
      <c r="K32" s="62">
        <f t="shared" si="18"/>
        <v>0</v>
      </c>
      <c r="L32" s="62">
        <f t="shared" si="18"/>
        <v>0</v>
      </c>
      <c r="M32" s="62">
        <f t="shared" si="18"/>
        <v>0</v>
      </c>
      <c r="N32" s="243">
        <f t="shared" si="20"/>
        <v>5432.5</v>
      </c>
      <c r="O32" s="997"/>
      <c r="P32" s="998"/>
      <c r="Q32" s="998"/>
      <c r="R32" s="998"/>
      <c r="S32" s="998"/>
      <c r="T32" s="998"/>
      <c r="U32" s="998"/>
      <c r="V32" s="998"/>
      <c r="W32" s="998"/>
      <c r="X32" s="998"/>
    </row>
    <row r="33" spans="1:24" ht="15.75" x14ac:dyDescent="0.25">
      <c r="A33" s="1001" t="s">
        <v>597</v>
      </c>
      <c r="B33" s="241">
        <f>B62</f>
        <v>272</v>
      </c>
      <c r="C33" s="241">
        <f t="shared" ref="C33:D33" si="22">+C62</f>
        <v>319</v>
      </c>
      <c r="D33" s="241">
        <f t="shared" si="22"/>
        <v>319</v>
      </c>
      <c r="E33" s="241">
        <f t="shared" ref="E33:F33" si="23">E62</f>
        <v>319</v>
      </c>
      <c r="F33" s="241">
        <f t="shared" si="23"/>
        <v>319</v>
      </c>
      <c r="G33" s="241">
        <f t="shared" ref="G33" si="24">+G62</f>
        <v>376</v>
      </c>
      <c r="H33" s="241">
        <f t="shared" ref="H33:I33" si="25">H62</f>
        <v>378</v>
      </c>
      <c r="I33" s="241">
        <f t="shared" si="25"/>
        <v>376</v>
      </c>
      <c r="J33" s="241">
        <f t="shared" ref="J33:M33" si="26">J62</f>
        <v>0</v>
      </c>
      <c r="K33" s="241">
        <f t="shared" si="26"/>
        <v>0</v>
      </c>
      <c r="L33" s="241">
        <f t="shared" si="26"/>
        <v>0</v>
      </c>
      <c r="M33" s="241">
        <f t="shared" si="26"/>
        <v>0</v>
      </c>
      <c r="N33" s="242">
        <f t="shared" si="20"/>
        <v>334.75</v>
      </c>
      <c r="O33" s="997"/>
      <c r="P33" s="998"/>
      <c r="Q33" s="998"/>
      <c r="R33" s="998"/>
      <c r="S33" s="998"/>
      <c r="T33" s="998"/>
      <c r="U33" s="998"/>
      <c r="V33" s="998"/>
      <c r="W33" s="998"/>
      <c r="X33" s="998"/>
    </row>
    <row r="34" spans="1:24" ht="15" x14ac:dyDescent="0.25">
      <c r="A34" s="996" t="s">
        <v>35</v>
      </c>
      <c r="B34" s="244">
        <f>SUM(B35:B40)</f>
        <v>8764</v>
      </c>
      <c r="C34" s="244">
        <f t="shared" ref="C34:I34" si="27">SUM(C35:C40)</f>
        <v>8911</v>
      </c>
      <c r="D34" s="244">
        <f t="shared" si="27"/>
        <v>9050</v>
      </c>
      <c r="E34" s="244">
        <f t="shared" si="27"/>
        <v>9267</v>
      </c>
      <c r="F34" s="244">
        <f t="shared" si="27"/>
        <v>9364</v>
      </c>
      <c r="G34" s="244">
        <f t="shared" si="27"/>
        <v>9460</v>
      </c>
      <c r="H34" s="244">
        <f t="shared" si="27"/>
        <v>9496</v>
      </c>
      <c r="I34" s="244">
        <f t="shared" si="27"/>
        <v>9551</v>
      </c>
      <c r="J34" s="244">
        <f t="shared" ref="J34:M34" si="28">SUM(J35:J40)</f>
        <v>0</v>
      </c>
      <c r="K34" s="244">
        <f t="shared" si="28"/>
        <v>0</v>
      </c>
      <c r="L34" s="244">
        <f t="shared" si="28"/>
        <v>0</v>
      </c>
      <c r="M34" s="244">
        <f t="shared" si="28"/>
        <v>0</v>
      </c>
      <c r="N34" s="245">
        <f t="shared" si="20"/>
        <v>9232.875</v>
      </c>
      <c r="O34" s="997"/>
      <c r="P34" s="998"/>
      <c r="Q34" s="998"/>
      <c r="R34" s="998"/>
      <c r="S34" s="998"/>
      <c r="T34" s="998"/>
      <c r="U34" s="998"/>
      <c r="V34" s="998"/>
      <c r="W34" s="998"/>
      <c r="X34" s="998"/>
    </row>
    <row r="35" spans="1:24" ht="16.5" customHeight="1" x14ac:dyDescent="0.25">
      <c r="A35" s="1002" t="s">
        <v>120</v>
      </c>
      <c r="B35" s="984">
        <v>3033</v>
      </c>
      <c r="C35" s="57">
        <v>3051</v>
      </c>
      <c r="D35" s="58">
        <v>3036</v>
      </c>
      <c r="E35" s="58">
        <v>3036</v>
      </c>
      <c r="F35" s="58">
        <v>3043</v>
      </c>
      <c r="G35" s="246">
        <v>3048</v>
      </c>
      <c r="H35" s="58">
        <v>3037</v>
      </c>
      <c r="I35" s="58">
        <v>3047</v>
      </c>
      <c r="J35" s="58"/>
      <c r="K35" s="58"/>
      <c r="L35" s="58"/>
      <c r="M35" s="63"/>
      <c r="N35" s="243">
        <f t="shared" si="20"/>
        <v>3041.375</v>
      </c>
      <c r="O35" s="997"/>
      <c r="P35" s="998"/>
      <c r="Q35" s="998"/>
      <c r="R35" s="998"/>
      <c r="S35" s="998"/>
      <c r="T35" s="998"/>
      <c r="U35" s="998"/>
      <c r="V35" s="998"/>
      <c r="W35" s="998"/>
      <c r="X35" s="998"/>
    </row>
    <row r="36" spans="1:24" ht="15" x14ac:dyDescent="0.25">
      <c r="A36" s="1002" t="s">
        <v>121</v>
      </c>
      <c r="B36" s="984">
        <v>1055</v>
      </c>
      <c r="C36" s="57">
        <v>1064</v>
      </c>
      <c r="D36" s="58">
        <v>1058</v>
      </c>
      <c r="E36" s="58">
        <v>1059</v>
      </c>
      <c r="F36" s="58">
        <v>1060</v>
      </c>
      <c r="G36" s="246">
        <v>1071</v>
      </c>
      <c r="H36" s="58">
        <v>1070</v>
      </c>
      <c r="I36" s="58">
        <v>1075</v>
      </c>
      <c r="J36" s="58"/>
      <c r="K36" s="58"/>
      <c r="L36" s="58"/>
      <c r="M36" s="63"/>
      <c r="N36" s="243">
        <f t="shared" si="20"/>
        <v>1064</v>
      </c>
      <c r="O36" s="997"/>
      <c r="P36" s="998"/>
      <c r="Q36" s="998"/>
      <c r="R36" s="998"/>
      <c r="S36" s="998"/>
      <c r="T36" s="998"/>
      <c r="U36" s="998"/>
      <c r="V36" s="998"/>
      <c r="W36" s="998"/>
      <c r="X36" s="998"/>
    </row>
    <row r="37" spans="1:24" ht="15" x14ac:dyDescent="0.25">
      <c r="A37" s="1002" t="s">
        <v>119</v>
      </c>
      <c r="B37" s="984">
        <v>220</v>
      </c>
      <c r="C37" s="57">
        <v>221</v>
      </c>
      <c r="D37" s="58">
        <v>219</v>
      </c>
      <c r="E37" s="58">
        <v>220</v>
      </c>
      <c r="F37" s="58">
        <v>220</v>
      </c>
      <c r="G37" s="246">
        <v>221</v>
      </c>
      <c r="H37" s="58">
        <v>223</v>
      </c>
      <c r="I37" s="58">
        <v>223</v>
      </c>
      <c r="J37" s="58"/>
      <c r="K37" s="58"/>
      <c r="L37" s="58"/>
      <c r="M37" s="63"/>
      <c r="N37" s="243">
        <f t="shared" si="20"/>
        <v>220.875</v>
      </c>
      <c r="O37" s="997"/>
      <c r="P37" s="998"/>
      <c r="Q37" s="998"/>
      <c r="R37" s="998"/>
      <c r="S37" s="998"/>
      <c r="T37" s="998"/>
      <c r="U37" s="998"/>
      <c r="V37" s="998"/>
      <c r="W37" s="998"/>
      <c r="X37" s="998"/>
    </row>
    <row r="38" spans="1:24" ht="15" x14ac:dyDescent="0.25">
      <c r="A38" s="1002" t="s">
        <v>97</v>
      </c>
      <c r="B38" s="984">
        <v>2839</v>
      </c>
      <c r="C38" s="57">
        <v>2869</v>
      </c>
      <c r="D38" s="58">
        <v>2891</v>
      </c>
      <c r="E38" s="58">
        <v>2910</v>
      </c>
      <c r="F38" s="58">
        <v>2922</v>
      </c>
      <c r="G38" s="246">
        <v>2934</v>
      </c>
      <c r="H38" s="58">
        <v>2940</v>
      </c>
      <c r="I38" s="58">
        <v>2949</v>
      </c>
      <c r="J38" s="58"/>
      <c r="K38" s="58"/>
      <c r="L38" s="58"/>
      <c r="M38" s="63"/>
      <c r="N38" s="243">
        <f t="shared" si="20"/>
        <v>2906.75</v>
      </c>
      <c r="O38" s="997"/>
      <c r="P38" s="998"/>
      <c r="Q38" s="998"/>
      <c r="R38" s="998"/>
      <c r="S38" s="998"/>
      <c r="T38" s="998"/>
      <c r="U38" s="998"/>
      <c r="V38" s="998"/>
      <c r="W38" s="998"/>
      <c r="X38" s="998"/>
    </row>
    <row r="39" spans="1:24" ht="15" x14ac:dyDescent="0.25">
      <c r="A39" s="1002" t="s">
        <v>596</v>
      </c>
      <c r="B39" s="984">
        <v>372</v>
      </c>
      <c r="C39" s="57">
        <v>384</v>
      </c>
      <c r="D39" s="58">
        <v>387</v>
      </c>
      <c r="E39" s="58">
        <v>392</v>
      </c>
      <c r="F39" s="58">
        <v>388</v>
      </c>
      <c r="G39" s="246">
        <v>395</v>
      </c>
      <c r="H39" s="58">
        <v>401</v>
      </c>
      <c r="I39" s="58">
        <v>403</v>
      </c>
      <c r="J39" s="58"/>
      <c r="K39" s="58"/>
      <c r="L39" s="58"/>
      <c r="M39" s="63"/>
      <c r="N39" s="243">
        <f t="shared" si="20"/>
        <v>390.25</v>
      </c>
      <c r="O39" s="997"/>
      <c r="P39" s="998"/>
      <c r="Q39" s="998"/>
      <c r="R39" s="998"/>
      <c r="S39" s="998"/>
      <c r="T39" s="998"/>
      <c r="U39" s="998"/>
      <c r="V39" s="998"/>
      <c r="W39" s="998"/>
      <c r="X39" s="998"/>
    </row>
    <row r="40" spans="1:24" ht="15" x14ac:dyDescent="0.25">
      <c r="A40" s="1003" t="s">
        <v>98</v>
      </c>
      <c r="B40" s="985">
        <v>1245</v>
      </c>
      <c r="C40" s="247">
        <v>1322</v>
      </c>
      <c r="D40" s="248">
        <v>1459</v>
      </c>
      <c r="E40" s="248">
        <v>1650</v>
      </c>
      <c r="F40" s="248">
        <v>1731</v>
      </c>
      <c r="G40" s="249">
        <v>1791</v>
      </c>
      <c r="H40" s="248">
        <v>1825</v>
      </c>
      <c r="I40" s="248">
        <v>1854</v>
      </c>
      <c r="J40" s="248"/>
      <c r="K40" s="248"/>
      <c r="L40" s="248"/>
      <c r="M40" s="250"/>
      <c r="N40" s="242">
        <f t="shared" si="20"/>
        <v>1609.625</v>
      </c>
      <c r="O40" s="997"/>
      <c r="P40" s="998"/>
      <c r="Q40" s="998"/>
      <c r="R40" s="998"/>
      <c r="S40" s="998"/>
      <c r="T40" s="998"/>
      <c r="U40" s="998"/>
      <c r="V40" s="998"/>
      <c r="W40" s="998"/>
      <c r="X40" s="998"/>
    </row>
    <row r="41" spans="1:24" ht="15" x14ac:dyDescent="0.25">
      <c r="A41" s="996" t="s">
        <v>118</v>
      </c>
      <c r="B41" s="244">
        <f>SUM(B42:B47)</f>
        <v>7958</v>
      </c>
      <c r="C41" s="244">
        <f t="shared" ref="C41:I41" si="29">SUM(C42:C47)</f>
        <v>8086</v>
      </c>
      <c r="D41" s="244">
        <f t="shared" si="29"/>
        <v>8200</v>
      </c>
      <c r="E41" s="244">
        <f t="shared" si="29"/>
        <v>8510</v>
      </c>
      <c r="F41" s="244">
        <f t="shared" si="29"/>
        <v>8620</v>
      </c>
      <c r="G41" s="244">
        <f t="shared" si="29"/>
        <v>8713</v>
      </c>
      <c r="H41" s="244">
        <f t="shared" si="29"/>
        <v>8759</v>
      </c>
      <c r="I41" s="244">
        <f t="shared" si="29"/>
        <v>8797</v>
      </c>
      <c r="J41" s="244">
        <f t="shared" ref="J41:M41" si="30">SUM(J42:J47)</f>
        <v>0</v>
      </c>
      <c r="K41" s="244">
        <f t="shared" si="30"/>
        <v>0</v>
      </c>
      <c r="L41" s="244">
        <f t="shared" si="30"/>
        <v>0</v>
      </c>
      <c r="M41" s="244">
        <f t="shared" si="30"/>
        <v>0</v>
      </c>
      <c r="N41" s="245">
        <f t="shared" si="20"/>
        <v>8455.375</v>
      </c>
      <c r="O41" s="997"/>
      <c r="P41" s="998"/>
      <c r="Q41" s="998"/>
      <c r="R41" s="998"/>
      <c r="S41" s="998"/>
      <c r="T41" s="998"/>
      <c r="U41" s="998"/>
      <c r="V41" s="998"/>
      <c r="W41" s="998"/>
      <c r="X41" s="998"/>
    </row>
    <row r="42" spans="1:24" ht="15" x14ac:dyDescent="0.25">
      <c r="A42" s="1002" t="s">
        <v>120</v>
      </c>
      <c r="B42" s="984">
        <v>2457</v>
      </c>
      <c r="C42" s="57">
        <v>2462</v>
      </c>
      <c r="D42" s="58">
        <v>2454</v>
      </c>
      <c r="E42" s="58">
        <v>2453</v>
      </c>
      <c r="F42" s="58">
        <v>2451</v>
      </c>
      <c r="G42" s="246">
        <v>2456</v>
      </c>
      <c r="H42" s="58">
        <v>2461</v>
      </c>
      <c r="I42" s="58">
        <v>2468</v>
      </c>
      <c r="J42" s="58"/>
      <c r="K42" s="58"/>
      <c r="L42" s="58"/>
      <c r="M42" s="63"/>
      <c r="N42" s="243">
        <f t="shared" si="20"/>
        <v>2457.75</v>
      </c>
      <c r="O42" s="997"/>
      <c r="P42" s="998"/>
      <c r="Q42" s="998"/>
      <c r="R42" s="998"/>
      <c r="S42" s="998"/>
      <c r="T42" s="998"/>
      <c r="U42" s="998"/>
      <c r="V42" s="998"/>
      <c r="W42" s="998"/>
      <c r="X42" s="998"/>
    </row>
    <row r="43" spans="1:24" ht="15" x14ac:dyDescent="0.25">
      <c r="A43" s="1002" t="s">
        <v>121</v>
      </c>
      <c r="B43" s="984">
        <v>625</v>
      </c>
      <c r="C43" s="57">
        <v>625</v>
      </c>
      <c r="D43" s="58">
        <v>631</v>
      </c>
      <c r="E43" s="58">
        <v>631</v>
      </c>
      <c r="F43" s="58">
        <v>633</v>
      </c>
      <c r="G43" s="246">
        <v>640</v>
      </c>
      <c r="H43" s="58">
        <v>643</v>
      </c>
      <c r="I43" s="58">
        <v>648</v>
      </c>
      <c r="J43" s="58"/>
      <c r="K43" s="58"/>
      <c r="L43" s="58"/>
      <c r="M43" s="63"/>
      <c r="N43" s="243">
        <f t="shared" si="20"/>
        <v>634.5</v>
      </c>
      <c r="O43" s="997"/>
      <c r="P43" s="998"/>
      <c r="Q43" s="998"/>
      <c r="R43" s="998"/>
      <c r="S43" s="998"/>
      <c r="T43" s="998"/>
      <c r="U43" s="998"/>
      <c r="V43" s="998"/>
      <c r="W43" s="998"/>
      <c r="X43" s="998"/>
    </row>
    <row r="44" spans="1:24" ht="15" x14ac:dyDescent="0.25">
      <c r="A44" s="1002" t="s">
        <v>119</v>
      </c>
      <c r="B44" s="984">
        <v>226</v>
      </c>
      <c r="C44" s="57">
        <v>226</v>
      </c>
      <c r="D44" s="58">
        <v>225</v>
      </c>
      <c r="E44" s="58">
        <v>226</v>
      </c>
      <c r="F44" s="58">
        <v>225</v>
      </c>
      <c r="G44" s="246">
        <v>224</v>
      </c>
      <c r="H44" s="58">
        <v>223</v>
      </c>
      <c r="I44" s="58">
        <v>222</v>
      </c>
      <c r="J44" s="58"/>
      <c r="K44" s="58"/>
      <c r="L44" s="58"/>
      <c r="M44" s="63"/>
      <c r="N44" s="243">
        <f t="shared" si="20"/>
        <v>224.625</v>
      </c>
      <c r="O44" s="997"/>
      <c r="P44" s="998"/>
      <c r="Q44" s="998"/>
      <c r="R44" s="998"/>
      <c r="S44" s="998"/>
      <c r="T44" s="998"/>
      <c r="U44" s="998"/>
      <c r="V44" s="998"/>
      <c r="W44" s="998"/>
      <c r="X44" s="998"/>
    </row>
    <row r="45" spans="1:24" ht="15" x14ac:dyDescent="0.25">
      <c r="A45" s="1002" t="s">
        <v>97</v>
      </c>
      <c r="B45" s="984">
        <v>2858</v>
      </c>
      <c r="C45" s="57">
        <v>2885</v>
      </c>
      <c r="D45" s="58">
        <v>2893</v>
      </c>
      <c r="E45" s="58">
        <v>2926</v>
      </c>
      <c r="F45" s="58">
        <v>2943</v>
      </c>
      <c r="G45" s="246">
        <v>2960</v>
      </c>
      <c r="H45" s="58">
        <v>2969</v>
      </c>
      <c r="I45" s="58">
        <v>2971</v>
      </c>
      <c r="J45" s="58"/>
      <c r="K45" s="58"/>
      <c r="L45" s="58"/>
      <c r="M45" s="63"/>
      <c r="N45" s="243">
        <f t="shared" si="20"/>
        <v>2925.625</v>
      </c>
      <c r="O45" s="997"/>
      <c r="P45" s="998"/>
      <c r="Q45" s="998"/>
      <c r="R45" s="998"/>
      <c r="S45" s="998"/>
      <c r="T45" s="998"/>
      <c r="U45" s="998"/>
      <c r="V45" s="998"/>
      <c r="W45" s="998"/>
      <c r="X45" s="998"/>
    </row>
    <row r="46" spans="1:24" ht="15" x14ac:dyDescent="0.25">
      <c r="A46" s="1002" t="s">
        <v>596</v>
      </c>
      <c r="B46" s="984">
        <v>428</v>
      </c>
      <c r="C46" s="57">
        <v>431</v>
      </c>
      <c r="D46" s="58">
        <v>436</v>
      </c>
      <c r="E46" s="58">
        <v>445</v>
      </c>
      <c r="F46" s="58">
        <v>449</v>
      </c>
      <c r="G46" s="246">
        <v>461</v>
      </c>
      <c r="H46" s="58">
        <v>462</v>
      </c>
      <c r="I46" s="58">
        <v>467</v>
      </c>
      <c r="J46" s="58"/>
      <c r="K46" s="58"/>
      <c r="L46" s="58"/>
      <c r="M46" s="63"/>
      <c r="N46" s="243">
        <f t="shared" si="20"/>
        <v>447.375</v>
      </c>
      <c r="O46" s="997"/>
      <c r="P46" s="998"/>
      <c r="Q46" s="998"/>
      <c r="R46" s="998"/>
      <c r="S46" s="998"/>
      <c r="T46" s="998"/>
      <c r="U46" s="998"/>
      <c r="V46" s="998"/>
      <c r="W46" s="998"/>
      <c r="X46" s="998"/>
    </row>
    <row r="47" spans="1:24" ht="15" x14ac:dyDescent="0.25">
      <c r="A47" s="1003" t="s">
        <v>98</v>
      </c>
      <c r="B47" s="985">
        <v>1364</v>
      </c>
      <c r="C47" s="247">
        <v>1457</v>
      </c>
      <c r="D47" s="248">
        <v>1561</v>
      </c>
      <c r="E47" s="248">
        <v>1829</v>
      </c>
      <c r="F47" s="248">
        <v>1919</v>
      </c>
      <c r="G47" s="249">
        <v>1972</v>
      </c>
      <c r="H47" s="248">
        <v>2001</v>
      </c>
      <c r="I47" s="248">
        <v>2021</v>
      </c>
      <c r="J47" s="248"/>
      <c r="K47" s="248"/>
      <c r="L47" s="248"/>
      <c r="M47" s="250"/>
      <c r="N47" s="242">
        <f t="shared" si="20"/>
        <v>1765.5</v>
      </c>
      <c r="O47" s="997"/>
      <c r="P47" s="998"/>
      <c r="Q47" s="998"/>
      <c r="R47" s="998"/>
      <c r="S47" s="998"/>
      <c r="T47" s="998"/>
      <c r="U47" s="998"/>
      <c r="V47" s="998"/>
      <c r="W47" s="998"/>
      <c r="X47" s="998"/>
    </row>
    <row r="48" spans="1:24" ht="15" x14ac:dyDescent="0.25">
      <c r="A48" s="996" t="s">
        <v>37</v>
      </c>
      <c r="B48" s="244">
        <f>SUM(B49:B54)</f>
        <v>2628</v>
      </c>
      <c r="C48" s="244">
        <f t="shared" ref="C48:I48" si="31">SUM(C49:C54)</f>
        <v>2686</v>
      </c>
      <c r="D48" s="244">
        <f t="shared" si="31"/>
        <v>2764</v>
      </c>
      <c r="E48" s="244">
        <f t="shared" si="31"/>
        <v>2812</v>
      </c>
      <c r="F48" s="244">
        <f t="shared" si="31"/>
        <v>2853</v>
      </c>
      <c r="G48" s="244">
        <f t="shared" si="31"/>
        <v>2871</v>
      </c>
      <c r="H48" s="244">
        <f t="shared" si="31"/>
        <v>2871</v>
      </c>
      <c r="I48" s="244">
        <f t="shared" si="31"/>
        <v>2725</v>
      </c>
      <c r="J48" s="244">
        <f t="shared" ref="J48:M48" si="32">SUM(J49:J54)</f>
        <v>0</v>
      </c>
      <c r="K48" s="244">
        <f t="shared" si="32"/>
        <v>0</v>
      </c>
      <c r="L48" s="244">
        <f t="shared" si="32"/>
        <v>0</v>
      </c>
      <c r="M48" s="244">
        <f t="shared" si="32"/>
        <v>0</v>
      </c>
      <c r="N48" s="245">
        <f t="shared" si="20"/>
        <v>2776.25</v>
      </c>
      <c r="O48" s="997"/>
      <c r="P48" s="998"/>
      <c r="Q48" s="998"/>
      <c r="R48" s="998"/>
      <c r="S48" s="998"/>
      <c r="T48" s="998"/>
      <c r="U48" s="998"/>
      <c r="V48" s="998"/>
      <c r="W48" s="998"/>
      <c r="X48" s="998"/>
    </row>
    <row r="49" spans="1:24" ht="15" x14ac:dyDescent="0.25">
      <c r="A49" s="1002" t="s">
        <v>120</v>
      </c>
      <c r="B49" s="984">
        <v>680</v>
      </c>
      <c r="C49" s="57">
        <v>680</v>
      </c>
      <c r="D49" s="58">
        <v>676</v>
      </c>
      <c r="E49" s="58">
        <v>677</v>
      </c>
      <c r="F49" s="58">
        <v>681</v>
      </c>
      <c r="G49" s="246">
        <v>687</v>
      </c>
      <c r="H49" s="58">
        <v>684</v>
      </c>
      <c r="I49" s="58">
        <v>686</v>
      </c>
      <c r="J49" s="58"/>
      <c r="K49" s="58"/>
      <c r="L49" s="58"/>
      <c r="M49" s="63"/>
      <c r="N49" s="243">
        <f t="shared" si="20"/>
        <v>681.375</v>
      </c>
      <c r="O49" s="997"/>
      <c r="P49" s="998"/>
      <c r="Q49" s="998"/>
      <c r="R49" s="998"/>
      <c r="S49" s="998"/>
      <c r="T49" s="998"/>
      <c r="U49" s="998"/>
      <c r="V49" s="998"/>
      <c r="W49" s="998"/>
      <c r="X49" s="998"/>
    </row>
    <row r="50" spans="1:24" ht="15" x14ac:dyDescent="0.25">
      <c r="A50" s="1002" t="s">
        <v>121</v>
      </c>
      <c r="B50" s="984">
        <v>242</v>
      </c>
      <c r="C50" s="57">
        <v>241</v>
      </c>
      <c r="D50" s="58">
        <v>239</v>
      </c>
      <c r="E50" s="58">
        <v>242</v>
      </c>
      <c r="F50" s="58">
        <v>242</v>
      </c>
      <c r="G50" s="246">
        <v>244</v>
      </c>
      <c r="H50" s="58">
        <v>244</v>
      </c>
      <c r="I50" s="58">
        <v>244</v>
      </c>
      <c r="J50" s="58"/>
      <c r="K50" s="58"/>
      <c r="L50" s="58"/>
      <c r="M50" s="63"/>
      <c r="N50" s="243">
        <f t="shared" si="20"/>
        <v>242.25</v>
      </c>
      <c r="O50" s="997"/>
      <c r="P50" s="998"/>
      <c r="Q50" s="998"/>
      <c r="R50" s="998"/>
      <c r="S50" s="998"/>
      <c r="T50" s="998"/>
      <c r="U50" s="998"/>
      <c r="V50" s="998"/>
      <c r="W50" s="998"/>
      <c r="X50" s="998"/>
    </row>
    <row r="51" spans="1:24" ht="15" x14ac:dyDescent="0.25">
      <c r="A51" s="1002" t="s">
        <v>119</v>
      </c>
      <c r="B51" s="984">
        <v>57</v>
      </c>
      <c r="C51" s="57">
        <v>56</v>
      </c>
      <c r="D51" s="58">
        <v>56</v>
      </c>
      <c r="E51" s="58">
        <v>56</v>
      </c>
      <c r="F51" s="58">
        <v>58</v>
      </c>
      <c r="G51" s="246">
        <v>57</v>
      </c>
      <c r="H51" s="58">
        <v>56</v>
      </c>
      <c r="I51" s="58">
        <v>56</v>
      </c>
      <c r="J51" s="58"/>
      <c r="K51" s="58"/>
      <c r="L51" s="58"/>
      <c r="M51" s="63"/>
      <c r="N51" s="243">
        <f t="shared" si="20"/>
        <v>56.5</v>
      </c>
      <c r="O51" s="997"/>
      <c r="P51" s="998"/>
      <c r="Q51" s="998"/>
      <c r="R51" s="998"/>
      <c r="S51" s="998"/>
      <c r="T51" s="998"/>
      <c r="U51" s="998"/>
      <c r="V51" s="998"/>
      <c r="W51" s="998"/>
      <c r="X51" s="998"/>
    </row>
    <row r="52" spans="1:24" ht="18" customHeight="1" x14ac:dyDescent="0.25">
      <c r="A52" s="1002" t="s">
        <v>97</v>
      </c>
      <c r="B52" s="984">
        <v>1178</v>
      </c>
      <c r="C52" s="57">
        <v>1061</v>
      </c>
      <c r="D52" s="58">
        <v>1078</v>
      </c>
      <c r="E52" s="58">
        <v>1084</v>
      </c>
      <c r="F52" s="58">
        <v>1092</v>
      </c>
      <c r="G52" s="246">
        <v>1091</v>
      </c>
      <c r="H52" s="58">
        <v>1093</v>
      </c>
      <c r="I52" s="58">
        <v>1068</v>
      </c>
      <c r="J52" s="58"/>
      <c r="K52" s="58"/>
      <c r="L52" s="58"/>
      <c r="M52" s="63"/>
      <c r="N52" s="243">
        <f t="shared" si="20"/>
        <v>1093.125</v>
      </c>
      <c r="O52" s="997"/>
      <c r="P52" s="998"/>
      <c r="Q52" s="998"/>
      <c r="R52" s="998"/>
      <c r="S52" s="998"/>
      <c r="T52" s="998"/>
      <c r="U52" s="998"/>
      <c r="V52" s="998"/>
      <c r="W52" s="998"/>
      <c r="X52" s="998"/>
    </row>
    <row r="53" spans="1:24" ht="15" x14ac:dyDescent="0.25">
      <c r="A53" s="1002" t="s">
        <v>596</v>
      </c>
      <c r="B53" s="984">
        <v>0</v>
      </c>
      <c r="C53" s="57">
        <v>128</v>
      </c>
      <c r="D53" s="58">
        <v>128</v>
      </c>
      <c r="E53" s="58">
        <v>129</v>
      </c>
      <c r="F53" s="58">
        <v>131</v>
      </c>
      <c r="G53" s="246">
        <v>132</v>
      </c>
      <c r="H53" s="58">
        <v>132</v>
      </c>
      <c r="I53" s="58">
        <v>132</v>
      </c>
      <c r="J53" s="58"/>
      <c r="K53" s="58"/>
      <c r="L53" s="58"/>
      <c r="M53" s="63"/>
      <c r="N53" s="243"/>
      <c r="O53" s="997"/>
      <c r="P53" s="998"/>
      <c r="Q53" s="998"/>
      <c r="R53" s="998"/>
      <c r="S53" s="998"/>
      <c r="T53" s="998"/>
      <c r="U53" s="998"/>
      <c r="V53" s="998"/>
      <c r="W53" s="998"/>
      <c r="X53" s="998"/>
    </row>
    <row r="54" spans="1:24" ht="15" x14ac:dyDescent="0.25">
      <c r="A54" s="1003" t="s">
        <v>98</v>
      </c>
      <c r="B54" s="985">
        <v>471</v>
      </c>
      <c r="C54" s="247">
        <v>520</v>
      </c>
      <c r="D54" s="248">
        <v>587</v>
      </c>
      <c r="E54" s="248">
        <v>624</v>
      </c>
      <c r="F54" s="248">
        <v>649</v>
      </c>
      <c r="G54" s="249">
        <v>660</v>
      </c>
      <c r="H54" s="248">
        <v>662</v>
      </c>
      <c r="I54" s="248">
        <v>539</v>
      </c>
      <c r="J54" s="248"/>
      <c r="K54" s="248"/>
      <c r="L54" s="248"/>
      <c r="M54" s="250"/>
      <c r="N54" s="242">
        <f t="shared" si="20"/>
        <v>589</v>
      </c>
      <c r="O54" s="997"/>
      <c r="P54" s="998"/>
      <c r="Q54" s="998"/>
      <c r="R54" s="998"/>
      <c r="S54" s="998"/>
      <c r="T54" s="998"/>
      <c r="U54" s="998"/>
      <c r="V54" s="998"/>
      <c r="W54" s="998"/>
      <c r="X54" s="998"/>
    </row>
    <row r="55" spans="1:24" ht="19.5" customHeight="1" x14ac:dyDescent="0.25">
      <c r="A55" s="996" t="s">
        <v>160</v>
      </c>
      <c r="B55" s="244">
        <f>SUM(B56:B62)</f>
        <v>11898</v>
      </c>
      <c r="C55" s="244">
        <f t="shared" ref="C55:I55" si="33">SUM(C56:C62)</f>
        <v>11876</v>
      </c>
      <c r="D55" s="244">
        <f t="shared" si="33"/>
        <v>11880</v>
      </c>
      <c r="E55" s="244">
        <f t="shared" si="33"/>
        <v>11891</v>
      </c>
      <c r="F55" s="244">
        <f t="shared" si="33"/>
        <v>11989</v>
      </c>
      <c r="G55" s="244">
        <f t="shared" si="33"/>
        <v>12164</v>
      </c>
      <c r="H55" s="244">
        <f t="shared" si="33"/>
        <v>12268</v>
      </c>
      <c r="I55" s="244">
        <f t="shared" si="33"/>
        <v>12311</v>
      </c>
      <c r="J55" s="244">
        <f t="shared" ref="J55:M55" si="34">SUM(J56:J62)</f>
        <v>0</v>
      </c>
      <c r="K55" s="244">
        <f t="shared" si="34"/>
        <v>0</v>
      </c>
      <c r="L55" s="244">
        <f t="shared" si="34"/>
        <v>0</v>
      </c>
      <c r="M55" s="244">
        <f t="shared" si="34"/>
        <v>0</v>
      </c>
      <c r="N55" s="245">
        <f t="shared" si="20"/>
        <v>12034.625</v>
      </c>
      <c r="O55" s="997"/>
      <c r="P55" s="998"/>
      <c r="Q55" s="998"/>
      <c r="R55" s="998"/>
      <c r="S55" s="998"/>
      <c r="T55" s="998"/>
      <c r="U55" s="998"/>
      <c r="V55" s="998"/>
      <c r="W55" s="998"/>
      <c r="X55" s="998"/>
    </row>
    <row r="56" spans="1:24" ht="15" x14ac:dyDescent="0.25">
      <c r="A56" s="1004" t="s">
        <v>161</v>
      </c>
      <c r="B56" s="1005"/>
      <c r="C56" s="251"/>
      <c r="D56" s="252"/>
      <c r="E56" s="252"/>
      <c r="F56" s="252"/>
      <c r="G56" s="253"/>
      <c r="H56" s="252"/>
      <c r="I56" s="252"/>
      <c r="J56" s="252"/>
      <c r="K56" s="252"/>
      <c r="L56" s="252"/>
      <c r="M56" s="254"/>
      <c r="N56" s="255"/>
      <c r="O56" s="997"/>
      <c r="P56" s="998"/>
      <c r="Q56" s="998"/>
      <c r="R56" s="998"/>
      <c r="S56" s="998"/>
      <c r="T56" s="998"/>
      <c r="U56" s="998"/>
      <c r="V56" s="998"/>
      <c r="W56" s="998"/>
      <c r="X56" s="998"/>
    </row>
    <row r="57" spans="1:24" ht="15" x14ac:dyDescent="0.25">
      <c r="A57" s="1002" t="s">
        <v>162</v>
      </c>
      <c r="B57" s="984">
        <v>4979</v>
      </c>
      <c r="C57" s="57">
        <v>4964</v>
      </c>
      <c r="D57" s="58">
        <v>4961</v>
      </c>
      <c r="E57" s="58">
        <v>4956</v>
      </c>
      <c r="F57" s="174">
        <v>4949</v>
      </c>
      <c r="G57" s="246">
        <v>4907</v>
      </c>
      <c r="H57" s="58">
        <v>4884</v>
      </c>
      <c r="I57" s="58">
        <v>4868</v>
      </c>
      <c r="J57" s="58"/>
      <c r="K57" s="58"/>
      <c r="L57" s="58"/>
      <c r="M57" s="63"/>
      <c r="N57" s="243">
        <f t="shared" si="20"/>
        <v>4933.5</v>
      </c>
      <c r="O57" s="997"/>
      <c r="P57" s="998"/>
      <c r="Q57" s="998"/>
      <c r="R57" s="998"/>
      <c r="S57" s="998"/>
      <c r="T57" s="998"/>
      <c r="U57" s="998"/>
      <c r="V57" s="998"/>
      <c r="W57" s="998"/>
      <c r="X57" s="998"/>
    </row>
    <row r="58" spans="1:24" ht="15" x14ac:dyDescent="0.25">
      <c r="A58" s="1002" t="s">
        <v>119</v>
      </c>
      <c r="B58" s="1006"/>
      <c r="C58" s="63"/>
      <c r="D58" s="63"/>
      <c r="E58" s="63"/>
      <c r="F58" s="29"/>
      <c r="G58" s="63"/>
      <c r="H58" s="63"/>
      <c r="I58" s="63"/>
      <c r="J58" s="63"/>
      <c r="K58" s="63"/>
      <c r="L58" s="63"/>
      <c r="M58" s="63"/>
      <c r="N58" s="243"/>
      <c r="O58" s="997"/>
      <c r="P58" s="998"/>
      <c r="Q58" s="998"/>
      <c r="R58" s="998"/>
      <c r="S58" s="998"/>
      <c r="T58" s="998"/>
      <c r="U58" s="998"/>
      <c r="V58" s="998"/>
      <c r="W58" s="998"/>
      <c r="X58" s="998"/>
    </row>
    <row r="59" spans="1:24" ht="15" x14ac:dyDescent="0.25">
      <c r="A59" s="1002" t="s">
        <v>97</v>
      </c>
      <c r="B59" s="984">
        <v>5336</v>
      </c>
      <c r="C59" s="57">
        <v>5284</v>
      </c>
      <c r="D59" s="58">
        <v>5278</v>
      </c>
      <c r="E59" s="58">
        <v>5267</v>
      </c>
      <c r="F59" s="174">
        <v>5293</v>
      </c>
      <c r="G59" s="246">
        <v>5302</v>
      </c>
      <c r="H59" s="58">
        <v>5312</v>
      </c>
      <c r="I59" s="58">
        <v>5312</v>
      </c>
      <c r="J59" s="58"/>
      <c r="K59" s="58"/>
      <c r="L59" s="58"/>
      <c r="M59" s="63"/>
      <c r="N59" s="243">
        <f t="shared" si="20"/>
        <v>5298</v>
      </c>
      <c r="O59" s="997"/>
      <c r="P59" s="998"/>
      <c r="Q59" s="998"/>
      <c r="R59" s="998"/>
      <c r="S59" s="998"/>
      <c r="T59" s="998"/>
      <c r="U59" s="998"/>
      <c r="V59" s="998"/>
      <c r="W59" s="998"/>
      <c r="X59" s="998"/>
    </row>
    <row r="60" spans="1:24" ht="15" x14ac:dyDescent="0.25">
      <c r="A60" s="1002" t="s">
        <v>596</v>
      </c>
      <c r="B60" s="984"/>
      <c r="C60" s="57"/>
      <c r="D60" s="58"/>
      <c r="E60" s="58"/>
      <c r="F60" s="174"/>
      <c r="G60" s="246"/>
      <c r="H60" s="58"/>
      <c r="I60" s="58"/>
      <c r="J60" s="58"/>
      <c r="K60" s="58"/>
      <c r="L60" s="58"/>
      <c r="M60" s="63"/>
      <c r="N60" s="243"/>
      <c r="O60" s="997"/>
      <c r="P60" s="998"/>
      <c r="Q60" s="998"/>
      <c r="R60" s="998"/>
      <c r="S60" s="998"/>
      <c r="T60" s="998"/>
      <c r="U60" s="998"/>
      <c r="V60" s="998"/>
      <c r="W60" s="998"/>
      <c r="X60" s="998"/>
    </row>
    <row r="61" spans="1:24" ht="15" x14ac:dyDescent="0.25">
      <c r="A61" s="1002" t="s">
        <v>98</v>
      </c>
      <c r="B61" s="984">
        <v>1311</v>
      </c>
      <c r="C61" s="57">
        <v>1309</v>
      </c>
      <c r="D61" s="58">
        <v>1322</v>
      </c>
      <c r="E61" s="58">
        <v>1349</v>
      </c>
      <c r="F61" s="174">
        <v>1428</v>
      </c>
      <c r="G61" s="246">
        <v>1579</v>
      </c>
      <c r="H61" s="58">
        <v>1694</v>
      </c>
      <c r="I61" s="58">
        <v>1755</v>
      </c>
      <c r="J61" s="58"/>
      <c r="K61" s="58"/>
      <c r="L61" s="58"/>
      <c r="M61" s="63"/>
      <c r="N61" s="243">
        <f t="shared" si="20"/>
        <v>1468.375</v>
      </c>
      <c r="O61" s="997"/>
      <c r="P61" s="998"/>
      <c r="Q61" s="998"/>
      <c r="R61" s="998"/>
      <c r="S61" s="998"/>
      <c r="T61" s="998"/>
      <c r="U61" s="998"/>
      <c r="V61" s="998"/>
      <c r="W61" s="998"/>
      <c r="X61" s="998"/>
    </row>
    <row r="62" spans="1:24" ht="15" x14ac:dyDescent="0.25">
      <c r="A62" s="1003" t="s">
        <v>597</v>
      </c>
      <c r="B62" s="985">
        <v>272</v>
      </c>
      <c r="C62" s="247">
        <v>319</v>
      </c>
      <c r="D62" s="248">
        <v>319</v>
      </c>
      <c r="E62" s="248">
        <v>319</v>
      </c>
      <c r="F62" s="179">
        <v>319</v>
      </c>
      <c r="G62" s="249">
        <v>376</v>
      </c>
      <c r="H62" s="248">
        <v>378</v>
      </c>
      <c r="I62" s="248">
        <v>376</v>
      </c>
      <c r="J62" s="248"/>
      <c r="K62" s="248"/>
      <c r="L62" s="248"/>
      <c r="M62" s="250"/>
      <c r="N62" s="242">
        <f t="shared" si="20"/>
        <v>334.75</v>
      </c>
      <c r="O62" s="997"/>
      <c r="P62" s="998"/>
      <c r="Q62" s="998"/>
      <c r="R62" s="998"/>
      <c r="S62" s="998"/>
      <c r="T62" s="998"/>
      <c r="U62" s="998"/>
      <c r="V62" s="998"/>
      <c r="W62" s="998"/>
      <c r="X62" s="998"/>
    </row>
    <row r="63" spans="1:24" x14ac:dyDescent="0.2">
      <c r="A63" s="994" t="s">
        <v>163</v>
      </c>
      <c r="O63" s="997"/>
      <c r="P63" s="998"/>
      <c r="Q63" s="998"/>
      <c r="R63" s="998"/>
      <c r="S63" s="998"/>
      <c r="T63" s="998"/>
      <c r="U63" s="998"/>
      <c r="V63" s="998"/>
      <c r="W63" s="998"/>
      <c r="X63" s="998"/>
    </row>
    <row r="64" spans="1:24" x14ac:dyDescent="0.2">
      <c r="O64" s="998"/>
      <c r="P64" s="998"/>
      <c r="Q64" s="998"/>
      <c r="R64" s="998"/>
      <c r="S64" s="998"/>
      <c r="T64" s="998"/>
      <c r="U64" s="998"/>
      <c r="V64" s="998"/>
      <c r="W64" s="998"/>
      <c r="X64" s="998"/>
    </row>
    <row r="65" spans="15:24" x14ac:dyDescent="0.2">
      <c r="O65" s="998"/>
      <c r="P65" s="998"/>
      <c r="Q65" s="998"/>
      <c r="R65" s="998"/>
      <c r="S65" s="998"/>
      <c r="T65" s="998"/>
      <c r="U65" s="998"/>
      <c r="V65" s="998"/>
      <c r="W65" s="998"/>
      <c r="X65" s="998"/>
    </row>
    <row r="66" spans="15:24" x14ac:dyDescent="0.2">
      <c r="O66" s="998"/>
      <c r="P66" s="998"/>
      <c r="Q66" s="998"/>
      <c r="R66" s="998"/>
      <c r="S66" s="998"/>
      <c r="T66" s="998"/>
      <c r="U66" s="998"/>
      <c r="V66" s="998"/>
      <c r="W66" s="998"/>
      <c r="X66" s="998"/>
    </row>
    <row r="67" spans="15:24" x14ac:dyDescent="0.2">
      <c r="O67" s="998"/>
      <c r="P67" s="998"/>
      <c r="Q67" s="998"/>
      <c r="R67" s="998"/>
      <c r="S67" s="998"/>
      <c r="T67" s="998"/>
      <c r="U67" s="998"/>
      <c r="V67" s="998"/>
      <c r="W67" s="998"/>
      <c r="X67" s="998"/>
    </row>
    <row r="68" spans="15:24" x14ac:dyDescent="0.2">
      <c r="O68" s="998"/>
      <c r="P68" s="998"/>
      <c r="Q68" s="998"/>
      <c r="R68" s="998"/>
      <c r="S68" s="998"/>
      <c r="T68" s="998"/>
      <c r="U68" s="998"/>
      <c r="V68" s="998"/>
      <c r="W68" s="998"/>
      <c r="X68" s="998"/>
    </row>
    <row r="69" spans="15:24" x14ac:dyDescent="0.2">
      <c r="O69" s="998"/>
      <c r="P69" s="998"/>
      <c r="Q69" s="998"/>
      <c r="R69" s="998"/>
      <c r="S69" s="998"/>
      <c r="T69" s="998"/>
      <c r="U69" s="998"/>
      <c r="V69" s="998"/>
      <c r="W69" s="998"/>
      <c r="X69" s="998"/>
    </row>
    <row r="70" spans="15:24" x14ac:dyDescent="0.2">
      <c r="O70" s="998"/>
      <c r="P70" s="998"/>
      <c r="Q70" s="998"/>
      <c r="R70" s="998"/>
      <c r="S70" s="998"/>
      <c r="T70" s="998"/>
      <c r="U70" s="998"/>
      <c r="V70" s="998"/>
      <c r="W70" s="998"/>
      <c r="X70" s="998"/>
    </row>
    <row r="71" spans="15:24" x14ac:dyDescent="0.2">
      <c r="O71" s="998"/>
      <c r="P71" s="998"/>
      <c r="Q71" s="998"/>
      <c r="R71" s="998"/>
      <c r="S71" s="998"/>
      <c r="T71" s="998"/>
      <c r="U71" s="998"/>
      <c r="V71" s="998"/>
      <c r="W71" s="998"/>
      <c r="X71" s="998"/>
    </row>
    <row r="72" spans="15:24" x14ac:dyDescent="0.2">
      <c r="O72" s="998"/>
      <c r="P72" s="998"/>
      <c r="Q72" s="998"/>
      <c r="R72" s="998"/>
      <c r="S72" s="998"/>
      <c r="T72" s="998"/>
      <c r="U72" s="998"/>
      <c r="V72" s="998"/>
      <c r="W72" s="998"/>
      <c r="X72" s="998"/>
    </row>
  </sheetData>
  <mergeCells count="4">
    <mergeCell ref="A1:N1"/>
    <mergeCell ref="A2:N2"/>
    <mergeCell ref="A22:N22"/>
    <mergeCell ref="A23:N23"/>
  </mergeCells>
  <hyperlinks>
    <hyperlink ref="A21" location="INDICE!C3" display="Volver al Indice"/>
    <hyperlink ref="A3" location="INDICE!C3" display="Volver al Indice"/>
  </hyperlinks>
  <printOptions horizontalCentered="1"/>
  <pageMargins left="0.15748031496062992" right="0.15748031496062992" top="0.39370078740157483" bottom="0.98425196850393704" header="0" footer="0"/>
  <pageSetup scale="76"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34</vt:i4>
      </vt:variant>
      <vt:variant>
        <vt:lpstr>Rangos con nombre</vt:lpstr>
      </vt:variant>
      <vt:variant>
        <vt:i4>37</vt:i4>
      </vt:variant>
    </vt:vector>
  </HeadingPairs>
  <TitlesOfParts>
    <vt:vector size="71" baseType="lpstr">
      <vt:lpstr>INDICE</vt:lpstr>
      <vt:lpstr>EMP-TRA-REM</vt:lpstr>
      <vt:lpstr>TRAB PROT Y EMP </vt:lpstr>
      <vt:lpstr>ACC Y DIAS PERD</vt:lpstr>
      <vt:lpstr>ACC por SEXO</vt:lpstr>
      <vt:lpstr>DIAS PERD por SEXO</vt:lpstr>
      <vt:lpstr>ACC por ACT ECO</vt:lpstr>
      <vt:lpstr>SUBSIDIOS</vt:lpstr>
      <vt:lpstr>N°PENS AT</vt:lpstr>
      <vt:lpstr>MONTO PENS-AT</vt:lpstr>
      <vt:lpstr>INDEMNIZ</vt:lpstr>
      <vt:lpstr>EMP-TRA-PEN-CCAF</vt:lpstr>
      <vt:lpstr>TRAB-CCAF-SEXO</vt:lpstr>
      <vt:lpstr>PENS-CCAF-SEXO</vt:lpstr>
      <vt:lpstr>N°CREDITOS</vt:lpstr>
      <vt:lpstr>MONTO CREDITOS</vt:lpstr>
      <vt:lpstr>TASAS_HASTA 50 UF</vt:lpstr>
      <vt:lpstr>TASAS_DESDE 50 HASTA 200 UF</vt:lpstr>
      <vt:lpstr>Tasa Promedio</vt:lpstr>
      <vt:lpstr>COT-SIL-CCAF</vt:lpstr>
      <vt:lpstr>N° días SIL CCAF</vt:lpstr>
      <vt:lpstr>Monto SIL CCAF</vt:lpstr>
      <vt:lpstr>INI-MAT</vt:lpstr>
      <vt:lpstr>DIAS-MAT</vt:lpstr>
      <vt:lpstr>GASTO-MAT</vt:lpstr>
      <vt:lpstr>PPP-EXT</vt:lpstr>
      <vt:lpstr>PPP-TRA</vt:lpstr>
      <vt:lpstr>NºAFAM</vt:lpstr>
      <vt:lpstr>GASTO-AFAM</vt:lpstr>
      <vt:lpstr>SUF</vt:lpstr>
      <vt:lpstr>SUF COMU</vt:lpstr>
      <vt:lpstr>SDM</vt:lpstr>
      <vt:lpstr>BODAS DE ORO</vt:lpstr>
      <vt:lpstr>CESANTIA</vt:lpstr>
      <vt:lpstr>'ACC Y DIAS PERD'!Área_de_impresión</vt:lpstr>
      <vt:lpstr>CESANTIA!Área_de_impresión</vt:lpstr>
      <vt:lpstr>'COT-SIL-CCAF'!Área_de_impresión</vt:lpstr>
      <vt:lpstr>'DIAS-MAT'!Área_de_impresión</vt:lpstr>
      <vt:lpstr>'EMP-TRA-PEN-CCAF'!Área_de_impresión</vt:lpstr>
      <vt:lpstr>'EMP-TRA-REM'!Área_de_impresión</vt:lpstr>
      <vt:lpstr>'GASTO-AFAM'!Área_de_impresión</vt:lpstr>
      <vt:lpstr>'GASTO-MAT'!Área_de_impresión</vt:lpstr>
      <vt:lpstr>INDEMNIZ!Área_de_impresión</vt:lpstr>
      <vt:lpstr>INDICE!Área_de_impresión</vt:lpstr>
      <vt:lpstr>'INI-MAT'!Área_de_impresión</vt:lpstr>
      <vt:lpstr>'MONTO CREDITOS'!Área_de_impresión</vt:lpstr>
      <vt:lpstr>'MONTO PENS-AT'!Área_de_impresión</vt:lpstr>
      <vt:lpstr>N°CREDITOS!Área_de_impresión</vt:lpstr>
      <vt:lpstr>'N°PENS AT'!Área_de_impresión</vt:lpstr>
      <vt:lpstr>NºAFAM!Área_de_impresión</vt:lpstr>
      <vt:lpstr>'PENS-CCAF-SEXO'!Área_de_impresión</vt:lpstr>
      <vt:lpstr>SDM!Área_de_impresión</vt:lpstr>
      <vt:lpstr>SUBSIDIOS!Área_de_impresión</vt:lpstr>
      <vt:lpstr>SUF!Área_de_impresión</vt:lpstr>
      <vt:lpstr>'TRAB PROT Y EMP '!Área_de_impresión</vt:lpstr>
      <vt:lpstr>'TRAB-CCAF-SEXO'!Área_de_impresión</vt:lpstr>
      <vt:lpstr>'GASTO-MAT'!GASTO_EN_SUBSIDIOS_MATERNALES_PAGADOS_POR_EL_F.U.P.F._AÑO_2005</vt:lpstr>
      <vt:lpstr>MONTO_DE_LOS_CREDITOS_SOCIALES_OTORGADOS_POR_EL_SISTEMA_C.C.A.F.</vt:lpstr>
      <vt:lpstr>MONTO_TOTAL_DE_CREDITOS_DE_CONSUMO_OTORGADOS_POR_EL_SISTEMA_C.C.A.F.</vt:lpstr>
      <vt:lpstr>MONTOS_EN_CREDITOS_HIPOTECARIOS_OTORGADOS_POR_EL_SISTEMA_C.C.A.F.</vt:lpstr>
      <vt:lpstr>NUMERO_DE_ACCIDENTES_Y_DE_ENFERMEDADES_PROFESIONALES_POR_SEXO</vt:lpstr>
      <vt:lpstr>NUMERO_DE_CREDITOS_HIPOTECARIOS_OTORGADOS_POR_EL_SISTEMA_CCAF</vt:lpstr>
      <vt:lpstr>NUMERO_DE_CREDITOS_SOCIALES_OTORGADOS_POR_EL_SISTEMA_C.C.A.F.</vt:lpstr>
      <vt:lpstr>NUMERO_DE_EMPRESAS_AFILIADAS_A__C.C.A.F.</vt:lpstr>
      <vt:lpstr>NUMERO_DE_PENSIONADOS_AFILIADOS_A_C.C.A.F.</vt:lpstr>
      <vt:lpstr>NUMERO_DE_TRABAJADORES_AFILIADOS__A__C.C.A.F.</vt:lpstr>
      <vt:lpstr>NUMERO_DE_TRABAJADORES_COTIZANTES_AL_REGIMEN_SIL__POR_C.C.A.F.</vt:lpstr>
      <vt:lpstr>NÚMERO_DE_TRABAJADORES_HOMBRES_AFILIADOS__A__C.C.A.F.</vt:lpstr>
      <vt:lpstr>NUMERO_TOTAL_DE_AFILIADOS_A_C.C.A.F.</vt:lpstr>
      <vt:lpstr>NÚMERO_TOTAL_DE_PENSIONADOS_AFILIADOS__A__C.C.A.F.</vt:lpstr>
      <vt:lpstr>NÚMERO_TOTAL_DE_TRABAJADORES_AFILIADOS__A__C.C.A.F._POR_SEXO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ARojas</dc:creator>
  <cp:lastModifiedBy>Andres Rodriguez Iglesias</cp:lastModifiedBy>
  <cp:lastPrinted>2014-10-10T12:32:06Z</cp:lastPrinted>
  <dcterms:created xsi:type="dcterms:W3CDTF">2006-03-09T14:40:00Z</dcterms:created>
  <dcterms:modified xsi:type="dcterms:W3CDTF">2014-11-12T12:49:54Z</dcterms:modified>
</cp:coreProperties>
</file>